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4"/>
  </bookViews>
  <sheets>
    <sheet name="01" sheetId="1" r:id="rId1"/>
    <sheet name="02" sheetId="2" r:id="rId2"/>
    <sheet name="03" sheetId="3" r:id="rId3"/>
    <sheet name="04" sheetId="4" r:id="rId4"/>
    <sheet name="05" sheetId="5" r:id="rId5"/>
  </sheets>
  <definedNames/>
  <calcPr fullCalcOnLoad="1"/>
</workbook>
</file>

<file path=xl/sharedStrings.xml><?xml version="1.0" encoding="utf-8"?>
<sst xmlns="http://schemas.openxmlformats.org/spreadsheetml/2006/main" count="315" uniqueCount="32">
  <si>
    <t>Всего:</t>
  </si>
  <si>
    <t>диапазон напряжения ВН</t>
  </si>
  <si>
    <t>диапазон напряжения СН1</t>
  </si>
  <si>
    <t>диапазон напряжения СН2</t>
  </si>
  <si>
    <t>диапазон напряжения НН</t>
  </si>
  <si>
    <t>В том числе:</t>
  </si>
  <si>
    <t>Наименование</t>
  </si>
  <si>
    <t>количество, кВтч</t>
  </si>
  <si>
    <t>Всего, кВтч</t>
  </si>
  <si>
    <t>генераторное напряжение</t>
  </si>
  <si>
    <t>Генераторное напряжение</t>
  </si>
  <si>
    <t xml:space="preserve">1.3. Отпуск электроэнергии через сети  МУП "КГЭС" </t>
  </si>
  <si>
    <t>диапазон напряжения ВН (СН КГЭС)</t>
  </si>
  <si>
    <t xml:space="preserve">1.4. Отпуск электроэнергии через сети  МУП "АЭСК" </t>
  </si>
  <si>
    <t>2. Отпуск мощности</t>
  </si>
  <si>
    <t>диапазон напряжения ГН</t>
  </si>
  <si>
    <t>Всего, кВт</t>
  </si>
  <si>
    <t>1. Отпуск электроэнергии за январь</t>
  </si>
  <si>
    <t>1.1. Отпуск электроэнергии через сети  филиала ОАО "МРСК Северо-Запада" "Колэнерго" ( для ОАО "Апатит")</t>
  </si>
  <si>
    <t>Отчет об объеме фактического полезного отпуска электрической энергии (мощности) потребителям</t>
  </si>
  <si>
    <t>Начальник СОРЭМ</t>
  </si>
  <si>
    <t>А. А. Кузьмичёв</t>
  </si>
  <si>
    <t>1.2. Отпуск электроэнергии через сети  ОАО "Апатит" ( для стор. потребителей, без КГЭС )</t>
  </si>
  <si>
    <t xml:space="preserve">1.5. Отпуск электроэнергии через сети филиала ОАО "МРСК Северо-Запада" "Колэнерго" </t>
  </si>
  <si>
    <t>1.6. Отпуск электроэнергии через сети филиала ПАО "МРСК Волги"</t>
  </si>
  <si>
    <t>Инженер 1 категории БОРЭМ СОРЭМ</t>
  </si>
  <si>
    <t>А.С. Хлыстова</t>
  </si>
  <si>
    <t>1. Отпуск электроэнергии за март</t>
  </si>
  <si>
    <t>1.7. Отпуск электроэнергии по сетям Ленинградской области</t>
  </si>
  <si>
    <t>1. Отпуск электроэнергии за февраль</t>
  </si>
  <si>
    <t>1. Отпуск электроэнергии за апрель</t>
  </si>
  <si>
    <t>1. Отпуск электроэнергии за май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</si>
</sst>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0.00000000"/>
    <numFmt numFmtId="191" formatCode="0.0000000"/>
    <numFmt numFmtId="192" formatCode="0.000000"/>
    <numFmt numFmtId="193" formatCode="0.00000"/>
    <numFmt numFmtId="194" formatCode="#,##0.00&quot;р.&quot;"/>
    <numFmt numFmtId="195" formatCode="#,##0.0"/>
    <numFmt numFmtId="196" formatCode="#,##0.000"/>
    <numFmt numFmtId="197" formatCode="#,##0.0000"/>
    <numFmt numFmtId="198" formatCode="#,##0&quot;р.&quot;"/>
    <numFmt numFmtId="199" formatCode="#,##0.00000"/>
    <numFmt numFmtId="200" formatCode="#,##0.000000"/>
    <numFmt numFmtId="201" formatCode="0.0"/>
    <numFmt numFmtId="202" formatCode="#,##0.000000&quot;р.&quot;"/>
    <numFmt numFmtId="203" formatCode="[$-F800]dddd\,\ mmmm\ dd\,\ yyyy"/>
    <numFmt numFmtId="204" formatCode="_(* #,##0_);_(* \(#,##0\);_(* &quot;-&quot;??_);_(@_)"/>
    <numFmt numFmtId="205" formatCode="0.0000000000"/>
    <numFmt numFmtId="206" formatCode="0.000000000"/>
    <numFmt numFmtId="207" formatCode="_-* #,##0.00[$€-1]_-;\-* #,##0.00[$€-1]_-;_-* &quot;-&quot;??[$€-1]_-"/>
    <numFmt numFmtId="208" formatCode="General_)"/>
    <numFmt numFmtId="209" formatCode="#,##0.00000000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</numFmts>
  <fonts count="58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 Cyr"/>
      <family val="2"/>
    </font>
    <font>
      <sz val="10"/>
      <name val="MS Sans Serif"/>
      <family val="2"/>
    </font>
    <font>
      <sz val="10"/>
      <name val="Times New Roman"/>
      <family val="1"/>
    </font>
    <font>
      <sz val="9"/>
      <name val="Tahoma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sz val="10"/>
      <name val="NTHarmonica"/>
      <family val="0"/>
    </font>
    <font>
      <b/>
      <sz val="10"/>
      <name val="Times New Roman"/>
      <family val="1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1" fillId="0" borderId="0">
      <alignment/>
      <protection/>
    </xf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1" fontId="16" fillId="0" borderId="0" applyFont="0" applyFill="0" applyBorder="0" applyAlignment="0" applyProtection="0"/>
    <xf numFmtId="207" fontId="17" fillId="0" borderId="0" applyFont="0" applyFill="0" applyBorder="0" applyAlignment="0" applyProtection="0"/>
    <xf numFmtId="49" fontId="18" fillId="0" borderId="0" applyBorder="0">
      <alignment vertical="top"/>
      <protection/>
    </xf>
    <xf numFmtId="0" fontId="19" fillId="0" borderId="0">
      <alignment/>
      <protection/>
    </xf>
    <xf numFmtId="0" fontId="19" fillId="0" borderId="0" applyNumberFormat="0">
      <alignment horizontal="left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208" fontId="15" fillId="0" borderId="1">
      <alignment/>
      <protection locked="0"/>
    </xf>
    <xf numFmtId="0" fontId="41" fillId="26" borderId="2" applyNumberFormat="0" applyAlignment="0" applyProtection="0"/>
    <xf numFmtId="0" fontId="42" fillId="27" borderId="3" applyNumberFormat="0" applyAlignment="0" applyProtection="0"/>
    <xf numFmtId="0" fontId="43" fillId="27" borderId="2" applyNumberFormat="0" applyAlignment="0" applyProtection="0"/>
    <xf numFmtId="0" fontId="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>
      <alignment/>
      <protection/>
    </xf>
    <xf numFmtId="0" fontId="20" fillId="0" borderId="0" applyBorder="0">
      <alignment horizontal="center" vertical="center" wrapText="1"/>
      <protection/>
    </xf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21" fillId="0" borderId="7" applyBorder="0">
      <alignment horizontal="center" vertical="center" wrapText="1"/>
      <protection/>
    </xf>
    <xf numFmtId="208" fontId="22" fillId="28" borderId="1">
      <alignment/>
      <protection/>
    </xf>
    <xf numFmtId="4" fontId="18" fillId="29" borderId="8" applyBorder="0">
      <alignment horizontal="right"/>
      <protection/>
    </xf>
    <xf numFmtId="0" fontId="47" fillId="0" borderId="9" applyNumberFormat="0" applyFill="0" applyAlignment="0" applyProtection="0"/>
    <xf numFmtId="0" fontId="48" fillId="30" borderId="10" applyNumberFormat="0" applyAlignment="0" applyProtection="0"/>
    <xf numFmtId="0" fontId="13" fillId="0" borderId="0">
      <alignment horizontal="center" vertical="top" wrapText="1"/>
      <protection/>
    </xf>
    <xf numFmtId="0" fontId="14" fillId="0" borderId="0">
      <alignment horizontal="center" vertical="center" wrapText="1"/>
      <protection/>
    </xf>
    <xf numFmtId="0" fontId="23" fillId="31" borderId="0" applyFill="0">
      <alignment wrapText="1"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1" fillId="33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4" borderId="11" applyNumberFormat="0" applyFont="0" applyAlignment="0" applyProtection="0"/>
    <xf numFmtId="0" fontId="39" fillId="34" borderId="11" applyNumberFormat="0" applyFont="0" applyAlignment="0" applyProtection="0"/>
    <xf numFmtId="0" fontId="39" fillId="34" borderId="11" applyNumberFormat="0" applyFont="0" applyAlignment="0" applyProtection="0"/>
    <xf numFmtId="0" fontId="39" fillId="34" borderId="11" applyNumberFormat="0" applyFont="0" applyAlignment="0" applyProtection="0"/>
    <xf numFmtId="0" fontId="39" fillId="34" borderId="11" applyNumberFormat="0" applyFont="0" applyAlignment="0" applyProtection="0"/>
    <xf numFmtId="0" fontId="39" fillId="34" borderId="11" applyNumberFormat="0" applyFont="0" applyAlignment="0" applyProtection="0"/>
    <xf numFmtId="0" fontId="39" fillId="34" borderId="11" applyNumberFormat="0" applyFont="0" applyAlignment="0" applyProtection="0"/>
    <xf numFmtId="0" fontId="39" fillId="34" borderId="11" applyNumberFormat="0" applyFont="0" applyAlignment="0" applyProtection="0"/>
    <xf numFmtId="0" fontId="39" fillId="34" borderId="11" applyNumberFormat="0" applyFont="0" applyAlignment="0" applyProtection="0"/>
    <xf numFmtId="0" fontId="39" fillId="34" borderId="11" applyNumberFormat="0" applyFont="0" applyAlignment="0" applyProtection="0"/>
    <xf numFmtId="0" fontId="39" fillId="34" borderId="11" applyNumberFormat="0" applyFont="0" applyAlignment="0" applyProtection="0"/>
    <xf numFmtId="9" fontId="0" fillId="0" borderId="0" applyFont="0" applyFill="0" applyBorder="0" applyAlignment="0" applyProtection="0"/>
    <xf numFmtId="0" fontId="53" fillId="0" borderId="12" applyNumberFormat="0" applyFill="0" applyAlignment="0" applyProtection="0"/>
    <xf numFmtId="0" fontId="1" fillId="0" borderId="0">
      <alignment/>
      <protection/>
    </xf>
    <xf numFmtId="0" fontId="54" fillId="0" borderId="0" applyNumberFormat="0" applyFill="0" applyBorder="0" applyAlignment="0" applyProtection="0"/>
    <xf numFmtId="49" fontId="23" fillId="0" borderId="0">
      <alignment horizontal="center"/>
      <protection/>
    </xf>
    <xf numFmtId="169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4" fontId="18" fillId="31" borderId="0" applyFont="0" applyBorder="0">
      <alignment horizontal="right"/>
      <protection/>
    </xf>
    <xf numFmtId="4" fontId="18" fillId="31" borderId="13" applyBorder="0">
      <alignment horizontal="right"/>
      <protection/>
    </xf>
    <xf numFmtId="4" fontId="18" fillId="35" borderId="14" applyBorder="0">
      <alignment horizontal="right"/>
      <protection/>
    </xf>
    <xf numFmtId="0" fontId="55" fillId="36" borderId="0" applyNumberFormat="0" applyBorder="0" applyAlignment="0" applyProtection="0"/>
    <xf numFmtId="0" fontId="9" fillId="0" borderId="15" applyNumberFormat="0" applyFill="0" applyAlignment="0" applyProtection="0"/>
    <xf numFmtId="0" fontId="8" fillId="37" borderId="16" applyNumberFormat="0" applyAlignment="0" applyProtection="0"/>
    <xf numFmtId="0" fontId="7" fillId="38" borderId="0" applyNumberFormat="0" applyBorder="0" applyAlignment="0" applyProtection="0"/>
    <xf numFmtId="0" fontId="6" fillId="39" borderId="17" applyNumberFormat="0" applyFont="0" applyAlignment="0" applyProtection="0"/>
    <xf numFmtId="0" fontId="15" fillId="0" borderId="0">
      <alignment/>
      <protection/>
    </xf>
    <xf numFmtId="0" fontId="6" fillId="0" borderId="0">
      <alignment/>
      <protection/>
    </xf>
    <xf numFmtId="0" fontId="11" fillId="0" borderId="18" applyNumberFormat="0" applyFill="0" applyAlignment="0" applyProtection="0"/>
    <xf numFmtId="0" fontId="10" fillId="40" borderId="19" applyNumberFormat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</cellStyleXfs>
  <cellXfs count="45">
    <xf numFmtId="0" fontId="0" fillId="0" borderId="0" xfId="0" applyAlignment="1">
      <alignment/>
    </xf>
    <xf numFmtId="0" fontId="5" fillId="0" borderId="20" xfId="216" applyFont="1" applyBorder="1">
      <alignment/>
      <protection/>
    </xf>
    <xf numFmtId="0" fontId="4" fillId="0" borderId="0" xfId="195" applyFont="1">
      <alignment/>
      <protection/>
    </xf>
    <xf numFmtId="0" fontId="4" fillId="0" borderId="0" xfId="216" applyFont="1">
      <alignment/>
      <protection/>
    </xf>
    <xf numFmtId="0" fontId="5" fillId="0" borderId="0" xfId="216" applyFont="1">
      <alignment/>
      <protection/>
    </xf>
    <xf numFmtId="3" fontId="4" fillId="0" borderId="0" xfId="195" applyNumberFormat="1" applyFont="1">
      <alignment/>
      <protection/>
    </xf>
    <xf numFmtId="0" fontId="4" fillId="0" borderId="13" xfId="216" applyFont="1" applyBorder="1">
      <alignment/>
      <protection/>
    </xf>
    <xf numFmtId="0" fontId="4" fillId="0" borderId="21" xfId="216" applyFont="1" applyBorder="1">
      <alignment/>
      <protection/>
    </xf>
    <xf numFmtId="0" fontId="4" fillId="0" borderId="22" xfId="216" applyFont="1" applyBorder="1">
      <alignment/>
      <protection/>
    </xf>
    <xf numFmtId="3" fontId="4" fillId="0" borderId="23" xfId="216" applyNumberFormat="1" applyFont="1" applyFill="1" applyBorder="1" applyAlignment="1">
      <alignment horizontal="center"/>
      <protection/>
    </xf>
    <xf numFmtId="0" fontId="4" fillId="0" borderId="0" xfId="195" applyFont="1" applyFill="1">
      <alignment/>
      <protection/>
    </xf>
    <xf numFmtId="0" fontId="4" fillId="0" borderId="24" xfId="216" applyFont="1" applyBorder="1">
      <alignment/>
      <protection/>
    </xf>
    <xf numFmtId="3" fontId="4" fillId="0" borderId="25" xfId="216" applyNumberFormat="1" applyFont="1" applyFill="1" applyBorder="1" applyAlignment="1">
      <alignment horizontal="center"/>
      <protection/>
    </xf>
    <xf numFmtId="3" fontId="4" fillId="0" borderId="14" xfId="216" applyNumberFormat="1" applyFont="1" applyFill="1" applyBorder="1" applyAlignment="1">
      <alignment horizontal="center"/>
      <protection/>
    </xf>
    <xf numFmtId="3" fontId="4" fillId="0" borderId="14" xfId="214" applyNumberFormat="1" applyFont="1" applyFill="1" applyBorder="1" applyAlignment="1">
      <alignment horizontal="center"/>
      <protection/>
    </xf>
    <xf numFmtId="3" fontId="4" fillId="0" borderId="25" xfId="214" applyNumberFormat="1" applyFont="1" applyFill="1" applyBorder="1" applyAlignment="1">
      <alignment horizontal="center"/>
      <protection/>
    </xf>
    <xf numFmtId="3" fontId="4" fillId="0" borderId="14" xfId="215" applyNumberFormat="1" applyFont="1" applyFill="1" applyBorder="1" applyAlignment="1">
      <alignment horizontal="center"/>
      <protection/>
    </xf>
    <xf numFmtId="3" fontId="4" fillId="0" borderId="25" xfId="215" applyNumberFormat="1" applyFont="1" applyFill="1" applyBorder="1" applyAlignment="1">
      <alignment horizontal="center"/>
      <protection/>
    </xf>
    <xf numFmtId="0" fontId="25" fillId="0" borderId="0" xfId="195" applyFont="1" applyBorder="1">
      <alignment/>
      <protection/>
    </xf>
    <xf numFmtId="0" fontId="25" fillId="0" borderId="0" xfId="195" applyFont="1">
      <alignment/>
      <protection/>
    </xf>
    <xf numFmtId="3" fontId="5" fillId="0" borderId="26" xfId="216" applyNumberFormat="1" applyFont="1" applyFill="1" applyBorder="1" applyAlignment="1">
      <alignment horizontal="center"/>
      <protection/>
    </xf>
    <xf numFmtId="0" fontId="5" fillId="0" borderId="0" xfId="216" applyFont="1" applyFill="1">
      <alignment/>
      <protection/>
    </xf>
    <xf numFmtId="0" fontId="5" fillId="0" borderId="0" xfId="195" applyFont="1" applyFill="1" applyBorder="1">
      <alignment/>
      <protection/>
    </xf>
    <xf numFmtId="3" fontId="5" fillId="0" borderId="0" xfId="195" applyNumberFormat="1" applyFont="1" applyFill="1" applyBorder="1">
      <alignment/>
      <protection/>
    </xf>
    <xf numFmtId="3" fontId="4" fillId="0" borderId="27" xfId="216" applyNumberFormat="1" applyFont="1" applyFill="1" applyBorder="1" applyAlignment="1">
      <alignment horizontal="center"/>
      <protection/>
    </xf>
    <xf numFmtId="0" fontId="56" fillId="0" borderId="0" xfId="195" applyFont="1">
      <alignment/>
      <protection/>
    </xf>
    <xf numFmtId="0" fontId="4" fillId="0" borderId="28" xfId="216" applyFont="1" applyBorder="1">
      <alignment/>
      <protection/>
    </xf>
    <xf numFmtId="3" fontId="4" fillId="0" borderId="29" xfId="216" applyNumberFormat="1" applyFont="1" applyFill="1" applyBorder="1" applyAlignment="1">
      <alignment horizontal="center"/>
      <protection/>
    </xf>
    <xf numFmtId="3" fontId="4" fillId="0" borderId="23" xfId="214" applyNumberFormat="1" applyFont="1" applyFill="1" applyBorder="1" applyAlignment="1">
      <alignment horizontal="center"/>
      <protection/>
    </xf>
    <xf numFmtId="3" fontId="56" fillId="0" borderId="0" xfId="216" applyNumberFormat="1" applyFont="1" applyFill="1" applyBorder="1" applyAlignment="1">
      <alignment horizontal="center"/>
      <protection/>
    </xf>
    <xf numFmtId="0" fontId="4" fillId="0" borderId="7" xfId="216" applyFont="1" applyBorder="1">
      <alignment/>
      <protection/>
    </xf>
    <xf numFmtId="3" fontId="4" fillId="0" borderId="30" xfId="216" applyNumberFormat="1" applyFont="1" applyFill="1" applyBorder="1" applyAlignment="1">
      <alignment horizontal="center"/>
      <protection/>
    </xf>
    <xf numFmtId="0" fontId="57" fillId="0" borderId="0" xfId="195" applyFont="1">
      <alignment/>
      <protection/>
    </xf>
    <xf numFmtId="3" fontId="57" fillId="0" borderId="0" xfId="195" applyNumberFormat="1" applyFont="1">
      <alignment/>
      <protection/>
    </xf>
    <xf numFmtId="0" fontId="56" fillId="0" borderId="0" xfId="216" applyFont="1" applyBorder="1">
      <alignment/>
      <protection/>
    </xf>
    <xf numFmtId="0" fontId="5" fillId="0" borderId="31" xfId="216" applyFont="1" applyBorder="1">
      <alignment/>
      <protection/>
    </xf>
    <xf numFmtId="3" fontId="5" fillId="0" borderId="32" xfId="216" applyNumberFormat="1" applyFont="1" applyFill="1" applyBorder="1" applyAlignment="1">
      <alignment horizontal="center"/>
      <protection/>
    </xf>
    <xf numFmtId="0" fontId="4" fillId="0" borderId="0" xfId="195" applyFont="1" applyFill="1" applyBorder="1" applyAlignment="1">
      <alignment horizontal="center"/>
      <protection/>
    </xf>
    <xf numFmtId="4" fontId="57" fillId="0" borderId="0" xfId="195" applyNumberFormat="1" applyFont="1">
      <alignment/>
      <protection/>
    </xf>
    <xf numFmtId="0" fontId="5" fillId="0" borderId="0" xfId="216" applyFont="1" applyAlignment="1">
      <alignment horizontal="center"/>
      <protection/>
    </xf>
    <xf numFmtId="0" fontId="4" fillId="0" borderId="33" xfId="195" applyFont="1" applyBorder="1" applyAlignment="1">
      <alignment horizontal="center" vertical="center"/>
      <protection/>
    </xf>
    <xf numFmtId="0" fontId="4" fillId="0" borderId="34" xfId="195" applyFont="1" applyBorder="1" applyAlignment="1">
      <alignment horizontal="center" vertical="center"/>
      <protection/>
    </xf>
    <xf numFmtId="0" fontId="4" fillId="0" borderId="33" xfId="195" applyFont="1" applyFill="1" applyBorder="1" applyAlignment="1">
      <alignment horizontal="center" vertical="center"/>
      <protection/>
    </xf>
    <xf numFmtId="0" fontId="4" fillId="0" borderId="34" xfId="195" applyFont="1" applyFill="1" applyBorder="1" applyAlignment="1">
      <alignment horizontal="center" vertical="center"/>
      <protection/>
    </xf>
    <xf numFmtId="0" fontId="25" fillId="0" borderId="0" xfId="195" applyFont="1" applyBorder="1" applyAlignment="1">
      <alignment horizontal="left" wrapText="1"/>
      <protection/>
    </xf>
  </cellXfs>
  <cellStyles count="241">
    <cellStyle name="Normal" xfId="0"/>
    <cellStyle name="_194" xfId="15"/>
    <cellStyle name="_Сб-macro 2020" xfId="16"/>
    <cellStyle name="20% — акцент1" xfId="17"/>
    <cellStyle name="20% - Акцент1 2" xfId="18"/>
    <cellStyle name="20% - Акцент1 2 2" xfId="19"/>
    <cellStyle name="20% - Акцент1 2 2 2" xfId="20"/>
    <cellStyle name="20% - Акцент1 2 3" xfId="21"/>
    <cellStyle name="20% - Акцент1 2 3 2" xfId="22"/>
    <cellStyle name="20% - Акцент1 2 4" xfId="23"/>
    <cellStyle name="20% - Акцент1 2 4 2" xfId="24"/>
    <cellStyle name="20% - Акцент1 2 5" xfId="25"/>
    <cellStyle name="20% - Акцент1 2 5 2" xfId="26"/>
    <cellStyle name="20% - Акцент1 2 6" xfId="27"/>
    <cellStyle name="20% — акцент2" xfId="28"/>
    <cellStyle name="20% - Акцент2 2" xfId="29"/>
    <cellStyle name="20% - Акцент2 2 2" xfId="30"/>
    <cellStyle name="20% - Акцент2 2 2 2" xfId="31"/>
    <cellStyle name="20% - Акцент2 2 3" xfId="32"/>
    <cellStyle name="20% - Акцент2 2 3 2" xfId="33"/>
    <cellStyle name="20% - Акцент2 2 4" xfId="34"/>
    <cellStyle name="20% - Акцент2 2 4 2" xfId="35"/>
    <cellStyle name="20% - Акцент2 2 5" xfId="36"/>
    <cellStyle name="20% - Акцент2 2 5 2" xfId="37"/>
    <cellStyle name="20% - Акцент2 2 6" xfId="38"/>
    <cellStyle name="20% — акцент3" xfId="39"/>
    <cellStyle name="20% - Акцент3 2" xfId="40"/>
    <cellStyle name="20% - Акцент3 2 2" xfId="41"/>
    <cellStyle name="20% - Акцент3 2 2 2" xfId="42"/>
    <cellStyle name="20% - Акцент3 2 3" xfId="43"/>
    <cellStyle name="20% - Акцент3 2 3 2" xfId="44"/>
    <cellStyle name="20% - Акцент3 2 4" xfId="45"/>
    <cellStyle name="20% - Акцент3 2 4 2" xfId="46"/>
    <cellStyle name="20% - Акцент3 2 5" xfId="47"/>
    <cellStyle name="20% - Акцент3 2 5 2" xfId="48"/>
    <cellStyle name="20% - Акцент3 2 6" xfId="49"/>
    <cellStyle name="20% — акцент4" xfId="50"/>
    <cellStyle name="20% - Акцент4 2" xfId="51"/>
    <cellStyle name="20% - Акцент4 2 2" xfId="52"/>
    <cellStyle name="20% - Акцент4 2 2 2" xfId="53"/>
    <cellStyle name="20% - Акцент4 2 3" xfId="54"/>
    <cellStyle name="20% - Акцент4 2 3 2" xfId="55"/>
    <cellStyle name="20% - Акцент4 2 4" xfId="56"/>
    <cellStyle name="20% - Акцент4 2 4 2" xfId="57"/>
    <cellStyle name="20% - Акцент4 2 5" xfId="58"/>
    <cellStyle name="20% - Акцент4 2 5 2" xfId="59"/>
    <cellStyle name="20% - Акцент4 2 6" xfId="60"/>
    <cellStyle name="20% — акцент5" xfId="61"/>
    <cellStyle name="20% - Акцент5 2" xfId="62"/>
    <cellStyle name="20% - Акцент5 2 2" xfId="63"/>
    <cellStyle name="20% - Акцент5 2 2 2" xfId="64"/>
    <cellStyle name="20% - Акцент5 2 3" xfId="65"/>
    <cellStyle name="20% - Акцент5 2 3 2" xfId="66"/>
    <cellStyle name="20% - Акцент5 2 4" xfId="67"/>
    <cellStyle name="20% - Акцент5 2 4 2" xfId="68"/>
    <cellStyle name="20% - Акцент5 2 5" xfId="69"/>
    <cellStyle name="20% - Акцент5 2 5 2" xfId="70"/>
    <cellStyle name="20% - Акцент5 2 6" xfId="71"/>
    <cellStyle name="20% — акцент6" xfId="72"/>
    <cellStyle name="20% - Акцент6 2" xfId="73"/>
    <cellStyle name="20% - Акцент6 2 2" xfId="74"/>
    <cellStyle name="20% - Акцент6 2 2 2" xfId="75"/>
    <cellStyle name="20% - Акцент6 2 3" xfId="76"/>
    <cellStyle name="20% - Акцент6 2 3 2" xfId="77"/>
    <cellStyle name="20% - Акцент6 2 4" xfId="78"/>
    <cellStyle name="20% - Акцент6 2 4 2" xfId="79"/>
    <cellStyle name="20% - Акцент6 2 5" xfId="80"/>
    <cellStyle name="20% - Акцент6 2 5 2" xfId="81"/>
    <cellStyle name="20% - Акцент6 2 6" xfId="82"/>
    <cellStyle name="40% — акцент1" xfId="83"/>
    <cellStyle name="40% - Акцент1 2" xfId="84"/>
    <cellStyle name="40% - Акцент1 2 2" xfId="85"/>
    <cellStyle name="40% - Акцент1 2 2 2" xfId="86"/>
    <cellStyle name="40% - Акцент1 2 3" xfId="87"/>
    <cellStyle name="40% - Акцент1 2 3 2" xfId="88"/>
    <cellStyle name="40% - Акцент1 2 4" xfId="89"/>
    <cellStyle name="40% - Акцент1 2 4 2" xfId="90"/>
    <cellStyle name="40% - Акцент1 2 5" xfId="91"/>
    <cellStyle name="40% - Акцент1 2 5 2" xfId="92"/>
    <cellStyle name="40% - Акцент1 2 6" xfId="93"/>
    <cellStyle name="40% — акцент2" xfId="94"/>
    <cellStyle name="40% - Акцент2 2" xfId="95"/>
    <cellStyle name="40% - Акцент2 2 2" xfId="96"/>
    <cellStyle name="40% - Акцент2 2 2 2" xfId="97"/>
    <cellStyle name="40% - Акцент2 2 3" xfId="98"/>
    <cellStyle name="40% - Акцент2 2 3 2" xfId="99"/>
    <cellStyle name="40% - Акцент2 2 4" xfId="100"/>
    <cellStyle name="40% - Акцент2 2 4 2" xfId="101"/>
    <cellStyle name="40% - Акцент2 2 5" xfId="102"/>
    <cellStyle name="40% - Акцент2 2 5 2" xfId="103"/>
    <cellStyle name="40% - Акцент2 2 6" xfId="104"/>
    <cellStyle name="40% — акцент3" xfId="105"/>
    <cellStyle name="40% - Акцент3 2" xfId="106"/>
    <cellStyle name="40% - Акцент3 2 2" xfId="107"/>
    <cellStyle name="40% - Акцент3 2 2 2" xfId="108"/>
    <cellStyle name="40% - Акцент3 2 3" xfId="109"/>
    <cellStyle name="40% - Акцент3 2 3 2" xfId="110"/>
    <cellStyle name="40% - Акцент3 2 4" xfId="111"/>
    <cellStyle name="40% - Акцент3 2 4 2" xfId="112"/>
    <cellStyle name="40% - Акцент3 2 5" xfId="113"/>
    <cellStyle name="40% - Акцент3 2 5 2" xfId="114"/>
    <cellStyle name="40% - Акцент3 2 6" xfId="115"/>
    <cellStyle name="40% — акцент4" xfId="116"/>
    <cellStyle name="40% - Акцент4 2" xfId="117"/>
    <cellStyle name="40% - Акцент4 2 2" xfId="118"/>
    <cellStyle name="40% - Акцент4 2 2 2" xfId="119"/>
    <cellStyle name="40% - Акцент4 2 3" xfId="120"/>
    <cellStyle name="40% - Акцент4 2 3 2" xfId="121"/>
    <cellStyle name="40% - Акцент4 2 4" xfId="122"/>
    <cellStyle name="40% - Акцент4 2 4 2" xfId="123"/>
    <cellStyle name="40% - Акцент4 2 5" xfId="124"/>
    <cellStyle name="40% - Акцент4 2 5 2" xfId="125"/>
    <cellStyle name="40% - Акцент4 2 6" xfId="126"/>
    <cellStyle name="40% — акцент5" xfId="127"/>
    <cellStyle name="40% - Акцент5 2" xfId="128"/>
    <cellStyle name="40% - Акцент5 2 2" xfId="129"/>
    <cellStyle name="40% - Акцент5 2 2 2" xfId="130"/>
    <cellStyle name="40% - Акцент5 2 3" xfId="131"/>
    <cellStyle name="40% - Акцент5 2 3 2" xfId="132"/>
    <cellStyle name="40% - Акцент5 2 4" xfId="133"/>
    <cellStyle name="40% - Акцент5 2 4 2" xfId="134"/>
    <cellStyle name="40% - Акцент5 2 5" xfId="135"/>
    <cellStyle name="40% - Акцент5 2 5 2" xfId="136"/>
    <cellStyle name="40% - Акцент5 2 6" xfId="137"/>
    <cellStyle name="40% — акцент6" xfId="138"/>
    <cellStyle name="40% - Акцент6 2" xfId="139"/>
    <cellStyle name="40% - Акцент6 2 2" xfId="140"/>
    <cellStyle name="40% - Акцент6 2 2 2" xfId="141"/>
    <cellStyle name="40% - Акцент6 2 3" xfId="142"/>
    <cellStyle name="40% - Акцент6 2 3 2" xfId="143"/>
    <cellStyle name="40% - Акцент6 2 4" xfId="144"/>
    <cellStyle name="40% - Акцент6 2 4 2" xfId="145"/>
    <cellStyle name="40% - Акцент6 2 5" xfId="146"/>
    <cellStyle name="40% - Акцент6 2 5 2" xfId="147"/>
    <cellStyle name="40% - Акцент6 2 6" xfId="148"/>
    <cellStyle name="60% — акцент1" xfId="149"/>
    <cellStyle name="60% — акцент2" xfId="150"/>
    <cellStyle name="60% — акцент3" xfId="151"/>
    <cellStyle name="60% — акцент4" xfId="152"/>
    <cellStyle name="60% — акцент5" xfId="153"/>
    <cellStyle name="60% — акцент6" xfId="154"/>
    <cellStyle name="Currency [0]" xfId="155"/>
    <cellStyle name="Euro" xfId="156"/>
    <cellStyle name="Normal_Form2.1" xfId="157"/>
    <cellStyle name="Normal1" xfId="158"/>
    <cellStyle name="Price_Body" xfId="159"/>
    <cellStyle name="Акцент1" xfId="160"/>
    <cellStyle name="Акцент2" xfId="161"/>
    <cellStyle name="Акцент3" xfId="162"/>
    <cellStyle name="Акцент4" xfId="163"/>
    <cellStyle name="Акцент5" xfId="164"/>
    <cellStyle name="Акцент6" xfId="165"/>
    <cellStyle name="Беззащитный" xfId="166"/>
    <cellStyle name="Ввод " xfId="167"/>
    <cellStyle name="Вывод" xfId="168"/>
    <cellStyle name="Вычисление" xfId="169"/>
    <cellStyle name="Hyperlink" xfId="170"/>
    <cellStyle name="Гиперссылка 2" xfId="171"/>
    <cellStyle name="Currency" xfId="172"/>
    <cellStyle name="Currency [0]" xfId="173"/>
    <cellStyle name="ЄЄЄ_x0004_ЄЄЄЀЄЄЄЄЄ_x0004_ЄЄЄЄЄ" xfId="174"/>
    <cellStyle name="Заголовок" xfId="175"/>
    <cellStyle name="Заголовок 1" xfId="176"/>
    <cellStyle name="Заголовок 2" xfId="177"/>
    <cellStyle name="Заголовок 3" xfId="178"/>
    <cellStyle name="Заголовок 4" xfId="179"/>
    <cellStyle name="ЗаголовокСтолбца" xfId="180"/>
    <cellStyle name="Защитный" xfId="181"/>
    <cellStyle name="Значение" xfId="182"/>
    <cellStyle name="Итог" xfId="183"/>
    <cellStyle name="Контрольная ячейка" xfId="184"/>
    <cellStyle name="Мой заголовок" xfId="185"/>
    <cellStyle name="Мой заголовок листа" xfId="186"/>
    <cellStyle name="Мои наименования показателей" xfId="187"/>
    <cellStyle name="Название" xfId="188"/>
    <cellStyle name="Название 2" xfId="189"/>
    <cellStyle name="Нейтральный" xfId="190"/>
    <cellStyle name="Обычный 10" xfId="191"/>
    <cellStyle name="Обычный 11" xfId="192"/>
    <cellStyle name="Обычный 12" xfId="193"/>
    <cellStyle name="Обычный 13" xfId="194"/>
    <cellStyle name="Обычный 2" xfId="195"/>
    <cellStyle name="Обычный 2 2" xfId="196"/>
    <cellStyle name="Обычный 2 2 2" xfId="197"/>
    <cellStyle name="Обычный 2 2 3" xfId="198"/>
    <cellStyle name="Обычный 2 3" xfId="199"/>
    <cellStyle name="Обычный 3" xfId="200"/>
    <cellStyle name="Обычный 3 2" xfId="201"/>
    <cellStyle name="Обычный 4" xfId="202"/>
    <cellStyle name="Обычный 4 2" xfId="203"/>
    <cellStyle name="Обычный 4 3" xfId="204"/>
    <cellStyle name="Обычный 5" xfId="205"/>
    <cellStyle name="Обычный 5 2" xfId="206"/>
    <cellStyle name="Обычный 5 3" xfId="207"/>
    <cellStyle name="Обычный 6" xfId="208"/>
    <cellStyle name="Обычный 6 2" xfId="209"/>
    <cellStyle name="Обычный 6 3" xfId="210"/>
    <cellStyle name="Обычный 7" xfId="211"/>
    <cellStyle name="Обычный 8" xfId="212"/>
    <cellStyle name="Обычный 9" xfId="213"/>
    <cellStyle name="Обычный_Апрель Апатит 10" xfId="214"/>
    <cellStyle name="Обычный_Апрель Апатит 11" xfId="215"/>
    <cellStyle name="Обычный_Апрель Апатит 2" xfId="216"/>
    <cellStyle name="Followed Hyperlink" xfId="217"/>
    <cellStyle name="Плохой" xfId="218"/>
    <cellStyle name="Пояснение" xfId="219"/>
    <cellStyle name="Примечание" xfId="220"/>
    <cellStyle name="Примечание 2" xfId="221"/>
    <cellStyle name="Примечание 2 2" xfId="222"/>
    <cellStyle name="Примечание 2 2 2" xfId="223"/>
    <cellStyle name="Примечание 2 3" xfId="224"/>
    <cellStyle name="Примечание 2 3 2" xfId="225"/>
    <cellStyle name="Примечание 2 4" xfId="226"/>
    <cellStyle name="Примечание 2 4 2" xfId="227"/>
    <cellStyle name="Примечание 2 5" xfId="228"/>
    <cellStyle name="Примечание 2 5 2" xfId="229"/>
    <cellStyle name="Примечание 2 6" xfId="230"/>
    <cellStyle name="Percent" xfId="231"/>
    <cellStyle name="Связанная ячейка" xfId="232"/>
    <cellStyle name="Стиль 1" xfId="233"/>
    <cellStyle name="Текст предупреждения" xfId="234"/>
    <cellStyle name="Текстовый" xfId="235"/>
    <cellStyle name="Тысячи [0]_3Com" xfId="236"/>
    <cellStyle name="Тысячи_3Com" xfId="237"/>
    <cellStyle name="Comma" xfId="238"/>
    <cellStyle name="Comma [0]" xfId="239"/>
    <cellStyle name="Финансовый 2" xfId="240"/>
    <cellStyle name="Формула" xfId="241"/>
    <cellStyle name="ФормулаВБ" xfId="242"/>
    <cellStyle name="ФормулаНаКонтроль" xfId="243"/>
    <cellStyle name="Хороший" xfId="244"/>
    <cellStyle name="㼿" xfId="245"/>
    <cellStyle name="㼿?" xfId="246"/>
    <cellStyle name="㼿㼿" xfId="247"/>
    <cellStyle name="㼿㼿?" xfId="248"/>
    <cellStyle name="㼿㼿㼿" xfId="249"/>
    <cellStyle name="㼿㼿㼿?" xfId="250"/>
    <cellStyle name="㼿㼿㼿㼿" xfId="251"/>
    <cellStyle name="㼿㼿㼿㼿?" xfId="252"/>
    <cellStyle name="㼿㼿㼿㼿㼿" xfId="253"/>
    <cellStyle name="㼿㼿㼿㼿㼿 2" xfId="2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I69"/>
  <sheetViews>
    <sheetView zoomScalePageLayoutView="0" workbookViewId="0" topLeftCell="A1">
      <selection activeCell="C8" sqref="C8:C12"/>
    </sheetView>
  </sheetViews>
  <sheetFormatPr defaultColWidth="9.140625" defaultRowHeight="12.75"/>
  <cols>
    <col min="1" max="1" width="9.140625" style="2" customWidth="1"/>
    <col min="2" max="2" width="55.00390625" style="2" customWidth="1"/>
    <col min="3" max="3" width="20.28125" style="10" customWidth="1"/>
    <col min="4" max="4" width="9.140625" style="2" customWidth="1"/>
    <col min="5" max="5" width="12.421875" style="2" bestFit="1" customWidth="1"/>
    <col min="6" max="6" width="14.8515625" style="2" hidden="1" customWidth="1"/>
    <col min="7" max="7" width="14.28125" style="2" bestFit="1" customWidth="1"/>
    <col min="8" max="8" width="14.57421875" style="2" customWidth="1"/>
    <col min="9" max="16384" width="9.140625" style="2" customWidth="1"/>
  </cols>
  <sheetData>
    <row r="2" spans="1:5" ht="15.75">
      <c r="A2" s="39" t="s">
        <v>19</v>
      </c>
      <c r="B2" s="39"/>
      <c r="C2" s="39"/>
      <c r="D2" s="39"/>
      <c r="E2" s="39"/>
    </row>
    <row r="3" spans="2:4" ht="16.5" thickBot="1">
      <c r="B3" s="3"/>
      <c r="C3" s="21"/>
      <c r="D3" s="4"/>
    </row>
    <row r="4" spans="2:3" ht="12.75" customHeight="1">
      <c r="B4" s="40" t="s">
        <v>6</v>
      </c>
      <c r="C4" s="42" t="s">
        <v>7</v>
      </c>
    </row>
    <row r="5" spans="2:3" ht="16.5" thickBot="1">
      <c r="B5" s="41"/>
      <c r="C5" s="43"/>
    </row>
    <row r="6" spans="2:7" ht="15.75">
      <c r="B6" s="18" t="s">
        <v>17</v>
      </c>
      <c r="C6" s="22"/>
      <c r="D6" s="32"/>
      <c r="E6" s="32"/>
      <c r="F6" s="32"/>
      <c r="G6" s="32"/>
    </row>
    <row r="7" spans="2:7" ht="16.5" thickBot="1">
      <c r="B7" s="18" t="s">
        <v>0</v>
      </c>
      <c r="C7" s="23"/>
      <c r="D7" s="32"/>
      <c r="E7" s="32"/>
      <c r="F7" s="32"/>
      <c r="G7" s="32"/>
    </row>
    <row r="8" spans="2:7" ht="15.75">
      <c r="B8" s="6" t="s">
        <v>1</v>
      </c>
      <c r="C8" s="13">
        <f>C16+C23+C30+C40+C48+C54</f>
        <v>201808626</v>
      </c>
      <c r="D8" s="32"/>
      <c r="E8" s="25"/>
      <c r="F8" s="33"/>
      <c r="G8" s="32"/>
    </row>
    <row r="9" spans="2:7" ht="15.75">
      <c r="B9" s="7" t="s">
        <v>2</v>
      </c>
      <c r="C9" s="12">
        <f>C17+C24+C31+C41+C37</f>
        <v>1749918</v>
      </c>
      <c r="D9" s="32"/>
      <c r="E9" s="32"/>
      <c r="F9" s="32"/>
      <c r="G9" s="33"/>
    </row>
    <row r="10" spans="2:7" ht="15.75">
      <c r="B10" s="7" t="s">
        <v>3</v>
      </c>
      <c r="C10" s="12">
        <f>C18+C25+C32+C36+C49+C42</f>
        <v>4744372</v>
      </c>
      <c r="D10" s="32"/>
      <c r="E10" s="32"/>
      <c r="F10" s="33"/>
      <c r="G10" s="32"/>
    </row>
    <row r="11" spans="2:7" ht="15.75">
      <c r="B11" s="7" t="s">
        <v>4</v>
      </c>
      <c r="C11" s="12">
        <f>C19+C26+C33+C43</f>
        <v>403498</v>
      </c>
      <c r="D11" s="32"/>
      <c r="E11" s="32"/>
      <c r="F11" s="32"/>
      <c r="G11" s="33"/>
    </row>
    <row r="12" spans="2:7" ht="16.5" thickBot="1">
      <c r="B12" s="7" t="s">
        <v>9</v>
      </c>
      <c r="C12" s="12">
        <f>C27+C50+C44+C55</f>
        <v>1784653</v>
      </c>
      <c r="D12" s="32"/>
      <c r="E12" s="32"/>
      <c r="F12" s="32"/>
      <c r="G12" s="32"/>
    </row>
    <row r="13" spans="2:9" ht="16.5" thickBot="1">
      <c r="B13" s="1" t="s">
        <v>8</v>
      </c>
      <c r="C13" s="20">
        <f>SUM(C8:C12)</f>
        <v>210491067</v>
      </c>
      <c r="D13" s="32"/>
      <c r="E13" s="33"/>
      <c r="F13" s="33"/>
      <c r="G13" s="33"/>
      <c r="H13" s="5"/>
      <c r="I13" s="5"/>
    </row>
    <row r="14" spans="2:7" ht="15.75">
      <c r="B14" s="18" t="s">
        <v>5</v>
      </c>
      <c r="C14" s="22"/>
      <c r="D14" s="32"/>
      <c r="E14" s="32"/>
      <c r="F14" s="33">
        <v>141597290</v>
      </c>
      <c r="G14" s="32"/>
    </row>
    <row r="15" spans="2:7" ht="16.5" thickBot="1">
      <c r="B15" s="18" t="s">
        <v>18</v>
      </c>
      <c r="D15" s="32"/>
      <c r="E15" s="32"/>
      <c r="F15" s="33"/>
      <c r="G15" s="32"/>
    </row>
    <row r="16" spans="2:7" ht="15.75">
      <c r="B16" s="6" t="s">
        <v>1</v>
      </c>
      <c r="C16" s="14">
        <v>148394595</v>
      </c>
      <c r="D16" s="32"/>
      <c r="E16" s="32"/>
      <c r="F16" s="33"/>
      <c r="G16" s="32"/>
    </row>
    <row r="17" spans="2:7" ht="15.75">
      <c r="B17" s="7" t="s">
        <v>2</v>
      </c>
      <c r="C17" s="15">
        <v>300391</v>
      </c>
      <c r="D17" s="32"/>
      <c r="E17" s="32"/>
      <c r="F17" s="33"/>
      <c r="G17" s="32"/>
    </row>
    <row r="18" spans="2:7" ht="15.75">
      <c r="B18" s="7" t="s">
        <v>3</v>
      </c>
      <c r="C18" s="15">
        <v>0</v>
      </c>
      <c r="D18" s="32"/>
      <c r="E18" s="32"/>
      <c r="F18" s="33"/>
      <c r="G18" s="32"/>
    </row>
    <row r="19" spans="2:7" ht="15.75">
      <c r="B19" s="7" t="s">
        <v>4</v>
      </c>
      <c r="C19" s="15">
        <v>0</v>
      </c>
      <c r="D19" s="32"/>
      <c r="E19" s="32"/>
      <c r="F19" s="33"/>
      <c r="G19" s="32"/>
    </row>
    <row r="20" spans="2:7" ht="16.5" thickBot="1">
      <c r="B20" s="7" t="s">
        <v>10</v>
      </c>
      <c r="C20" s="15">
        <v>0</v>
      </c>
      <c r="D20" s="32"/>
      <c r="E20" s="32"/>
      <c r="F20" s="33"/>
      <c r="G20" s="32"/>
    </row>
    <row r="21" spans="2:7" ht="16.5" thickBot="1">
      <c r="B21" s="1" t="s">
        <v>8</v>
      </c>
      <c r="C21" s="20">
        <f>SUM(C16:C20)</f>
        <v>148694986</v>
      </c>
      <c r="D21" s="32"/>
      <c r="E21" s="32"/>
      <c r="F21" s="33"/>
      <c r="G21" s="32"/>
    </row>
    <row r="22" spans="2:7" ht="16.5" thickBot="1">
      <c r="B22" s="18" t="s">
        <v>22</v>
      </c>
      <c r="D22" s="32"/>
      <c r="E22" s="32"/>
      <c r="F22" s="32"/>
      <c r="G22" s="32"/>
    </row>
    <row r="23" spans="2:7" ht="15.75">
      <c r="B23" s="6" t="s">
        <v>1</v>
      </c>
      <c r="C23" s="14">
        <v>1207262</v>
      </c>
      <c r="D23" s="32"/>
      <c r="E23" s="33"/>
      <c r="F23" s="33"/>
      <c r="G23" s="32"/>
    </row>
    <row r="24" spans="2:7" ht="15.75">
      <c r="B24" s="7" t="s">
        <v>2</v>
      </c>
      <c r="C24" s="15">
        <f>272677-C37</f>
        <v>130237</v>
      </c>
      <c r="D24" s="32"/>
      <c r="E24" s="32"/>
      <c r="F24" s="38"/>
      <c r="G24" s="32"/>
    </row>
    <row r="25" spans="2:7" ht="15.75">
      <c r="B25" s="7" t="s">
        <v>3</v>
      </c>
      <c r="C25" s="15">
        <f>3764997</f>
        <v>3764997</v>
      </c>
      <c r="D25" s="32"/>
      <c r="E25" s="33"/>
      <c r="F25" s="33"/>
      <c r="G25" s="32"/>
    </row>
    <row r="26" spans="2:7" ht="15.75">
      <c r="B26" s="7" t="s">
        <v>4</v>
      </c>
      <c r="C26" s="15">
        <v>232731</v>
      </c>
      <c r="D26" s="32"/>
      <c r="E26" s="33"/>
      <c r="F26" s="32"/>
      <c r="G26" s="32"/>
    </row>
    <row r="27" spans="2:7" ht="16.5" thickBot="1">
      <c r="B27" s="7" t="s">
        <v>15</v>
      </c>
      <c r="C27" s="28">
        <v>0</v>
      </c>
      <c r="D27" s="32"/>
      <c r="E27" s="33"/>
      <c r="F27" s="32"/>
      <c r="G27" s="32"/>
    </row>
    <row r="28" spans="2:7" ht="16.5" thickBot="1">
      <c r="B28" s="1" t="s">
        <v>8</v>
      </c>
      <c r="C28" s="20">
        <f>SUM(C23:C27)</f>
        <v>5335227</v>
      </c>
      <c r="D28" s="32"/>
      <c r="E28" s="33"/>
      <c r="F28" s="33"/>
      <c r="G28" s="32"/>
    </row>
    <row r="29" spans="2:7" ht="16.5" thickBot="1">
      <c r="B29" s="18" t="s">
        <v>11</v>
      </c>
      <c r="D29" s="32"/>
      <c r="E29" s="32"/>
      <c r="F29" s="33"/>
      <c r="G29" s="32"/>
    </row>
    <row r="30" spans="2:7" ht="15.75">
      <c r="B30" s="6" t="s">
        <v>12</v>
      </c>
      <c r="C30" s="16">
        <v>0</v>
      </c>
      <c r="D30" s="32"/>
      <c r="E30" s="32"/>
      <c r="F30" s="33"/>
      <c r="G30" s="32"/>
    </row>
    <row r="31" spans="2:7" ht="15.75">
      <c r="B31" s="7" t="s">
        <v>2</v>
      </c>
      <c r="C31" s="17">
        <v>2188</v>
      </c>
      <c r="D31" s="32"/>
      <c r="E31" s="32"/>
      <c r="F31" s="32"/>
      <c r="G31" s="32"/>
    </row>
    <row r="32" spans="2:7" ht="15.75">
      <c r="B32" s="7" t="s">
        <v>3</v>
      </c>
      <c r="C32" s="17">
        <v>948928</v>
      </c>
      <c r="D32" s="32"/>
      <c r="E32" s="32"/>
      <c r="F32" s="32"/>
      <c r="G32" s="32"/>
    </row>
    <row r="33" spans="2:7" ht="16.5" thickBot="1">
      <c r="B33" s="7" t="s">
        <v>4</v>
      </c>
      <c r="C33" s="17">
        <v>151927</v>
      </c>
      <c r="D33" s="32"/>
      <c r="E33" s="32"/>
      <c r="F33" s="32"/>
      <c r="G33" s="32"/>
    </row>
    <row r="34" spans="2:7" ht="16.5" thickBot="1">
      <c r="B34" s="1" t="s">
        <v>8</v>
      </c>
      <c r="C34" s="20">
        <f>SUM(C30:C33)</f>
        <v>1103043</v>
      </c>
      <c r="D34" s="32"/>
      <c r="E34" s="32"/>
      <c r="F34" s="33"/>
      <c r="G34" s="32"/>
    </row>
    <row r="35" spans="2:7" ht="16.5" thickBot="1">
      <c r="B35" s="18" t="s">
        <v>13</v>
      </c>
      <c r="D35" s="32"/>
      <c r="E35" s="32"/>
      <c r="F35" s="33"/>
      <c r="G35" s="32"/>
    </row>
    <row r="36" spans="2:7" ht="16.5" thickBot="1">
      <c r="B36" s="6" t="s">
        <v>3</v>
      </c>
      <c r="C36" s="13">
        <v>23205</v>
      </c>
      <c r="D36" s="32"/>
      <c r="E36" s="32"/>
      <c r="F36" s="33"/>
      <c r="G36" s="32"/>
    </row>
    <row r="37" spans="2:7" ht="16.5" thickBot="1">
      <c r="B37" s="30" t="s">
        <v>2</v>
      </c>
      <c r="C37" s="31">
        <v>142440</v>
      </c>
      <c r="D37" s="32"/>
      <c r="E37" s="32"/>
      <c r="F37" s="33"/>
      <c r="G37" s="32"/>
    </row>
    <row r="38" spans="2:7" ht="16.5" thickBot="1">
      <c r="B38" s="1" t="s">
        <v>8</v>
      </c>
      <c r="C38" s="20">
        <f>SUM(C36:C37)</f>
        <v>165645</v>
      </c>
      <c r="D38" s="32"/>
      <c r="E38" s="32"/>
      <c r="F38" s="33"/>
      <c r="G38" s="32"/>
    </row>
    <row r="39" spans="2:7" ht="16.5" thickBot="1">
      <c r="B39" s="44" t="s">
        <v>23</v>
      </c>
      <c r="C39" s="44"/>
      <c r="D39" s="44"/>
      <c r="E39" s="44"/>
      <c r="F39" s="33"/>
      <c r="G39" s="32"/>
    </row>
    <row r="40" spans="2:7" ht="16.5" thickBot="1">
      <c r="B40" s="26" t="s">
        <v>1</v>
      </c>
      <c r="C40" s="27">
        <v>1227439</v>
      </c>
      <c r="E40" s="5"/>
      <c r="F40" s="32"/>
      <c r="G40" s="32"/>
    </row>
    <row r="41" spans="2:7" ht="16.5" thickBot="1">
      <c r="B41" s="11" t="s">
        <v>2</v>
      </c>
      <c r="C41" s="24">
        <v>1174662</v>
      </c>
      <c r="E41" s="5"/>
      <c r="F41" s="32"/>
      <c r="G41" s="32"/>
    </row>
    <row r="42" spans="2:7" ht="16.5" thickBot="1">
      <c r="B42" s="11" t="s">
        <v>3</v>
      </c>
      <c r="C42" s="9">
        <v>1312</v>
      </c>
      <c r="E42" s="5"/>
      <c r="F42" s="32"/>
      <c r="G42" s="32"/>
    </row>
    <row r="43" spans="2:7" ht="15.75">
      <c r="B43" s="8" t="s">
        <v>4</v>
      </c>
      <c r="C43" s="9">
        <v>18840</v>
      </c>
      <c r="E43" s="5"/>
      <c r="F43" s="32"/>
      <c r="G43" s="32"/>
    </row>
    <row r="44" spans="2:7" ht="16.5" thickBot="1">
      <c r="B44" s="7" t="s">
        <v>15</v>
      </c>
      <c r="C44" s="28">
        <v>929384</v>
      </c>
      <c r="E44" s="5"/>
      <c r="F44" s="32"/>
      <c r="G44" s="32"/>
    </row>
    <row r="45" spans="2:7" ht="16.5" thickBot="1">
      <c r="B45" s="1" t="s">
        <v>8</v>
      </c>
      <c r="C45" s="20">
        <f>SUM(C40:C44)</f>
        <v>3351637</v>
      </c>
      <c r="F45" s="32"/>
      <c r="G45" s="32"/>
    </row>
    <row r="46" spans="2:7" ht="15.75">
      <c r="B46" s="34"/>
      <c r="C46" s="29"/>
      <c r="D46" s="32"/>
      <c r="E46" s="32"/>
      <c r="F46" s="32"/>
      <c r="G46" s="32"/>
    </row>
    <row r="47" spans="2:7" ht="16.5" thickBot="1">
      <c r="B47" s="44" t="s">
        <v>24</v>
      </c>
      <c r="C47" s="44"/>
      <c r="D47" s="44"/>
      <c r="E47" s="44"/>
      <c r="F47" s="33"/>
      <c r="G47" s="32"/>
    </row>
    <row r="48" spans="2:7" ht="15.75">
      <c r="B48" s="6" t="s">
        <v>1</v>
      </c>
      <c r="C48" s="13">
        <v>41768021</v>
      </c>
      <c r="F48" s="33"/>
      <c r="G48" s="32"/>
    </row>
    <row r="49" spans="2:7" ht="15.75">
      <c r="B49" s="7" t="s">
        <v>3</v>
      </c>
      <c r="C49" s="17">
        <v>5930</v>
      </c>
      <c r="F49" s="32"/>
      <c r="G49" s="32"/>
    </row>
    <row r="50" spans="2:7" ht="16.5" thickBot="1">
      <c r="B50" s="11" t="s">
        <v>15</v>
      </c>
      <c r="C50" s="24">
        <v>183493</v>
      </c>
      <c r="F50" s="33"/>
      <c r="G50" s="32"/>
    </row>
    <row r="51" spans="2:7" ht="16.5" thickBot="1">
      <c r="B51" s="35" t="s">
        <v>8</v>
      </c>
      <c r="C51" s="36">
        <f>SUM(C48:C50)</f>
        <v>41957444</v>
      </c>
      <c r="F51" s="32"/>
      <c r="G51" s="32"/>
    </row>
    <row r="52" spans="2:7" ht="15.75">
      <c r="B52" s="34"/>
      <c r="C52" s="29"/>
      <c r="D52" s="32"/>
      <c r="E52" s="32"/>
      <c r="F52" s="32"/>
      <c r="G52" s="32"/>
    </row>
    <row r="53" spans="2:7" ht="16.5" thickBot="1">
      <c r="B53" s="44" t="s">
        <v>28</v>
      </c>
      <c r="C53" s="44"/>
      <c r="D53" s="44"/>
      <c r="E53" s="44"/>
      <c r="F53" s="33"/>
      <c r="G53" s="32"/>
    </row>
    <row r="54" spans="2:7" ht="16.5" thickBot="1">
      <c r="B54" s="26" t="s">
        <v>1</v>
      </c>
      <c r="C54" s="27">
        <v>9211309</v>
      </c>
      <c r="F54" s="33"/>
      <c r="G54" s="32"/>
    </row>
    <row r="55" spans="2:7" ht="16.5" thickBot="1">
      <c r="B55" s="11" t="s">
        <v>15</v>
      </c>
      <c r="C55" s="24">
        <v>671776</v>
      </c>
      <c r="F55" s="33"/>
      <c r="G55" s="32"/>
    </row>
    <row r="56" spans="2:7" ht="16.5" thickBot="1">
      <c r="B56" s="1" t="s">
        <v>8</v>
      </c>
      <c r="C56" s="20">
        <f>SUM(C54:C55)</f>
        <v>9883085</v>
      </c>
      <c r="F56" s="32"/>
      <c r="G56" s="32"/>
    </row>
    <row r="57" spans="2:7" ht="15.75">
      <c r="B57" s="34"/>
      <c r="C57" s="29"/>
      <c r="D57" s="32"/>
      <c r="E57" s="32"/>
      <c r="F57" s="32"/>
      <c r="G57" s="32"/>
    </row>
    <row r="58" spans="2:7" ht="16.5" thickBot="1">
      <c r="B58" s="19" t="s">
        <v>14</v>
      </c>
      <c r="C58" s="37"/>
      <c r="D58" s="32"/>
      <c r="E58" s="32"/>
      <c r="F58" s="32"/>
      <c r="G58" s="32"/>
    </row>
    <row r="59" spans="2:7" ht="15.75">
      <c r="B59" s="6" t="s">
        <v>1</v>
      </c>
      <c r="C59" s="13">
        <f>42678+9198+4350+14968+201131+930+311+783+1393</f>
        <v>275742</v>
      </c>
      <c r="D59" s="32"/>
      <c r="E59" s="32"/>
      <c r="F59" s="32"/>
      <c r="G59" s="32"/>
    </row>
    <row r="60" spans="2:7" ht="15.75">
      <c r="B60" s="7" t="s">
        <v>2</v>
      </c>
      <c r="C60" s="12">
        <f>408+109+977+0.318+2+3+268+66</f>
        <v>1833.318</v>
      </c>
      <c r="D60" s="32"/>
      <c r="E60" s="32"/>
      <c r="F60" s="32"/>
      <c r="G60" s="32"/>
    </row>
    <row r="61" spans="2:7" ht="15.75">
      <c r="B61" s="7" t="s">
        <v>3</v>
      </c>
      <c r="C61" s="12">
        <f>172+142+1.68+2+3+9+309+78+86+144+78</f>
        <v>1024.68</v>
      </c>
      <c r="D61" s="32"/>
      <c r="E61" s="32"/>
      <c r="F61" s="32"/>
      <c r="G61" s="32"/>
    </row>
    <row r="62" spans="2:7" ht="15.75">
      <c r="B62" s="7" t="s">
        <v>4</v>
      </c>
      <c r="C62" s="12">
        <f>5.751+7+6.878+5+1.905+11.843+2+17</f>
        <v>57.377</v>
      </c>
      <c r="D62" s="32"/>
      <c r="E62" s="32"/>
      <c r="F62" s="32"/>
      <c r="G62" s="32"/>
    </row>
    <row r="63" spans="2:7" ht="16.5" thickBot="1">
      <c r="B63" s="7" t="s">
        <v>15</v>
      </c>
      <c r="C63" s="12">
        <f>417+245+1275</f>
        <v>1937</v>
      </c>
      <c r="D63" s="32"/>
      <c r="E63" s="32"/>
      <c r="F63" s="32"/>
      <c r="G63" s="32"/>
    </row>
    <row r="64" spans="2:8" ht="16.5" thickBot="1">
      <c r="B64" s="1" t="s">
        <v>16</v>
      </c>
      <c r="C64" s="20">
        <f>SUM(C59:C63)</f>
        <v>280594.375</v>
      </c>
      <c r="D64" s="32"/>
      <c r="E64" s="33"/>
      <c r="F64" s="33"/>
      <c r="G64" s="33"/>
      <c r="H64" s="5"/>
    </row>
    <row r="65" spans="2:7" ht="15.75">
      <c r="B65" s="34"/>
      <c r="C65" s="29"/>
      <c r="D65" s="33"/>
      <c r="E65" s="32"/>
      <c r="F65" s="32"/>
      <c r="G65" s="32"/>
    </row>
    <row r="67" spans="1:4" ht="15.75">
      <c r="A67" s="2" t="s">
        <v>20</v>
      </c>
      <c r="D67" s="2" t="s">
        <v>21</v>
      </c>
    </row>
    <row r="69" spans="1:4" ht="15.75">
      <c r="A69" s="2" t="s">
        <v>25</v>
      </c>
      <c r="D69" s="2" t="s">
        <v>26</v>
      </c>
    </row>
  </sheetData>
  <sheetProtection/>
  <mergeCells count="6">
    <mergeCell ref="A2:E2"/>
    <mergeCell ref="B4:B5"/>
    <mergeCell ref="C4:C5"/>
    <mergeCell ref="B39:E39"/>
    <mergeCell ref="B47:E47"/>
    <mergeCell ref="B53:E5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I69"/>
  <sheetViews>
    <sheetView zoomScalePageLayoutView="0" workbookViewId="0" topLeftCell="A10">
      <selection activeCell="C24" sqref="C24"/>
    </sheetView>
  </sheetViews>
  <sheetFormatPr defaultColWidth="9.140625" defaultRowHeight="12.75"/>
  <cols>
    <col min="1" max="1" width="9.140625" style="2" customWidth="1"/>
    <col min="2" max="2" width="55.00390625" style="2" customWidth="1"/>
    <col min="3" max="3" width="20.28125" style="10" customWidth="1"/>
    <col min="4" max="4" width="9.140625" style="2" customWidth="1"/>
    <col min="5" max="5" width="12.421875" style="2" bestFit="1" customWidth="1"/>
    <col min="6" max="6" width="14.8515625" style="2" hidden="1" customWidth="1"/>
    <col min="7" max="7" width="14.28125" style="2" bestFit="1" customWidth="1"/>
    <col min="8" max="8" width="14.57421875" style="2" customWidth="1"/>
    <col min="9" max="16384" width="9.140625" style="2" customWidth="1"/>
  </cols>
  <sheetData>
    <row r="2" spans="1:5" ht="15.75">
      <c r="A2" s="39" t="s">
        <v>19</v>
      </c>
      <c r="B2" s="39"/>
      <c r="C2" s="39"/>
      <c r="D2" s="39"/>
      <c r="E2" s="39"/>
    </row>
    <row r="3" spans="2:4" ht="16.5" thickBot="1">
      <c r="B3" s="3"/>
      <c r="C3" s="21"/>
      <c r="D3" s="4"/>
    </row>
    <row r="4" spans="2:3" ht="12.75" customHeight="1">
      <c r="B4" s="40" t="s">
        <v>6</v>
      </c>
      <c r="C4" s="42" t="s">
        <v>7</v>
      </c>
    </row>
    <row r="5" spans="2:3" ht="16.5" thickBot="1">
      <c r="B5" s="41"/>
      <c r="C5" s="43"/>
    </row>
    <row r="6" spans="2:7" ht="15.75">
      <c r="B6" s="18" t="s">
        <v>29</v>
      </c>
      <c r="C6" s="22"/>
      <c r="D6" s="32"/>
      <c r="E6" s="32"/>
      <c r="F6" s="32"/>
      <c r="G6" s="32"/>
    </row>
    <row r="7" spans="2:7" ht="16.5" thickBot="1">
      <c r="B7" s="18" t="s">
        <v>0</v>
      </c>
      <c r="C7" s="23"/>
      <c r="D7" s="32"/>
      <c r="E7" s="32"/>
      <c r="F7" s="32"/>
      <c r="G7" s="32"/>
    </row>
    <row r="8" spans="2:7" ht="15.75">
      <c r="B8" s="6" t="s">
        <v>1</v>
      </c>
      <c r="C8" s="13">
        <f>C16+C23+C30+C40+C48+C54</f>
        <v>186889542</v>
      </c>
      <c r="D8" s="32"/>
      <c r="E8" s="25"/>
      <c r="F8" s="33"/>
      <c r="G8" s="32"/>
    </row>
    <row r="9" spans="2:7" ht="15.75">
      <c r="B9" s="7" t="s">
        <v>2</v>
      </c>
      <c r="C9" s="12">
        <f>C17+C24+C31+C41+C37</f>
        <v>1482678</v>
      </c>
      <c r="D9" s="32"/>
      <c r="E9" s="32"/>
      <c r="F9" s="32"/>
      <c r="G9" s="33"/>
    </row>
    <row r="10" spans="2:7" ht="15.75">
      <c r="B10" s="7" t="s">
        <v>3</v>
      </c>
      <c r="C10" s="12">
        <f>C18+C25+C32+C36+C49+C42</f>
        <v>3405050</v>
      </c>
      <c r="D10" s="32"/>
      <c r="E10" s="32"/>
      <c r="F10" s="33"/>
      <c r="G10" s="32"/>
    </row>
    <row r="11" spans="2:7" ht="15.75">
      <c r="B11" s="7" t="s">
        <v>4</v>
      </c>
      <c r="C11" s="12">
        <f>C19+C26+C33+C43</f>
        <v>443118</v>
      </c>
      <c r="D11" s="32"/>
      <c r="E11" s="32"/>
      <c r="F11" s="32"/>
      <c r="G11" s="33"/>
    </row>
    <row r="12" spans="2:7" ht="16.5" thickBot="1">
      <c r="B12" s="7" t="s">
        <v>9</v>
      </c>
      <c r="C12" s="12">
        <f>C27+C50+C44+C55</f>
        <v>1022491</v>
      </c>
      <c r="D12" s="32"/>
      <c r="E12" s="32"/>
      <c r="F12" s="32"/>
      <c r="G12" s="32"/>
    </row>
    <row r="13" spans="2:9" ht="16.5" thickBot="1">
      <c r="B13" s="1" t="s">
        <v>8</v>
      </c>
      <c r="C13" s="20">
        <f>SUM(C8:C12)</f>
        <v>193242879</v>
      </c>
      <c r="D13" s="32"/>
      <c r="E13" s="33"/>
      <c r="F13" s="33"/>
      <c r="G13" s="33"/>
      <c r="H13" s="5"/>
      <c r="I13" s="5"/>
    </row>
    <row r="14" spans="2:7" ht="15.75">
      <c r="B14" s="18" t="s">
        <v>5</v>
      </c>
      <c r="C14" s="22"/>
      <c r="D14" s="32"/>
      <c r="E14" s="32"/>
      <c r="F14" s="33">
        <v>141597290</v>
      </c>
      <c r="G14" s="32"/>
    </row>
    <row r="15" spans="2:7" ht="16.5" thickBot="1">
      <c r="B15" s="18" t="s">
        <v>18</v>
      </c>
      <c r="D15" s="32"/>
      <c r="E15" s="32"/>
      <c r="F15" s="33"/>
      <c r="G15" s="32"/>
    </row>
    <row r="16" spans="2:7" ht="15.75">
      <c r="B16" s="6" t="s">
        <v>1</v>
      </c>
      <c r="C16" s="14">
        <v>135554207</v>
      </c>
      <c r="D16" s="32"/>
      <c r="E16" s="32"/>
      <c r="F16" s="33"/>
      <c r="G16" s="32"/>
    </row>
    <row r="17" spans="2:7" ht="15.75">
      <c r="B17" s="7" t="s">
        <v>2</v>
      </c>
      <c r="C17" s="15">
        <v>119338</v>
      </c>
      <c r="D17" s="32"/>
      <c r="E17" s="32"/>
      <c r="F17" s="33"/>
      <c r="G17" s="32"/>
    </row>
    <row r="18" spans="2:7" ht="15.75">
      <c r="B18" s="7" t="s">
        <v>3</v>
      </c>
      <c r="C18" s="15">
        <v>0</v>
      </c>
      <c r="D18" s="32"/>
      <c r="E18" s="32"/>
      <c r="F18" s="33"/>
      <c r="G18" s="32"/>
    </row>
    <row r="19" spans="2:7" ht="15.75">
      <c r="B19" s="7" t="s">
        <v>4</v>
      </c>
      <c r="C19" s="15">
        <v>0</v>
      </c>
      <c r="D19" s="32"/>
      <c r="E19" s="32"/>
      <c r="F19" s="33"/>
      <c r="G19" s="32"/>
    </row>
    <row r="20" spans="2:7" ht="16.5" thickBot="1">
      <c r="B20" s="7" t="s">
        <v>10</v>
      </c>
      <c r="C20" s="15">
        <v>0</v>
      </c>
      <c r="D20" s="32"/>
      <c r="E20" s="32"/>
      <c r="F20" s="33"/>
      <c r="G20" s="32"/>
    </row>
    <row r="21" spans="2:7" ht="16.5" thickBot="1">
      <c r="B21" s="1" t="s">
        <v>8</v>
      </c>
      <c r="C21" s="20">
        <f>SUM(C16:C20)</f>
        <v>135673545</v>
      </c>
      <c r="D21" s="32"/>
      <c r="E21" s="32"/>
      <c r="F21" s="33"/>
      <c r="G21" s="32"/>
    </row>
    <row r="22" spans="2:7" ht="16.5" thickBot="1">
      <c r="B22" s="18" t="s">
        <v>22</v>
      </c>
      <c r="D22" s="32"/>
      <c r="E22" s="32"/>
      <c r="F22" s="32"/>
      <c r="G22" s="32"/>
    </row>
    <row r="23" spans="2:7" ht="15.75">
      <c r="B23" s="6" t="s">
        <v>1</v>
      </c>
      <c r="C23" s="14">
        <v>1209235</v>
      </c>
      <c r="D23" s="32"/>
      <c r="E23" s="33"/>
      <c r="F23" s="33"/>
      <c r="G23" s="32"/>
    </row>
    <row r="24" spans="2:7" ht="15.75">
      <c r="B24" s="7" t="s">
        <v>2</v>
      </c>
      <c r="C24" s="15">
        <f>255300-C37</f>
        <v>118668</v>
      </c>
      <c r="D24" s="32"/>
      <c r="E24" s="32"/>
      <c r="F24" s="38"/>
      <c r="G24" s="32"/>
    </row>
    <row r="25" spans="2:7" ht="15.75">
      <c r="B25" s="7" t="s">
        <v>3</v>
      </c>
      <c r="C25" s="15">
        <v>2417978</v>
      </c>
      <c r="D25" s="32"/>
      <c r="E25" s="33"/>
      <c r="F25" s="33"/>
      <c r="G25" s="32"/>
    </row>
    <row r="26" spans="2:7" ht="15.75">
      <c r="B26" s="7" t="s">
        <v>4</v>
      </c>
      <c r="C26" s="15">
        <v>276145</v>
      </c>
      <c r="D26" s="32"/>
      <c r="E26" s="33"/>
      <c r="F26" s="32"/>
      <c r="G26" s="32"/>
    </row>
    <row r="27" spans="2:7" ht="16.5" thickBot="1">
      <c r="B27" s="7" t="s">
        <v>15</v>
      </c>
      <c r="C27" s="28">
        <v>0</v>
      </c>
      <c r="D27" s="32"/>
      <c r="E27" s="33"/>
      <c r="F27" s="32"/>
      <c r="G27" s="32"/>
    </row>
    <row r="28" spans="2:7" ht="16.5" thickBot="1">
      <c r="B28" s="1" t="s">
        <v>8</v>
      </c>
      <c r="C28" s="20">
        <f>SUM(C23:C27)</f>
        <v>4022026</v>
      </c>
      <c r="D28" s="32"/>
      <c r="E28" s="33"/>
      <c r="F28" s="33"/>
      <c r="G28" s="32"/>
    </row>
    <row r="29" spans="2:7" ht="16.5" thickBot="1">
      <c r="B29" s="18" t="s">
        <v>11</v>
      </c>
      <c r="D29" s="32"/>
      <c r="E29" s="32"/>
      <c r="F29" s="33"/>
      <c r="G29" s="32"/>
    </row>
    <row r="30" spans="2:7" ht="15.75">
      <c r="B30" s="6" t="s">
        <v>12</v>
      </c>
      <c r="C30" s="16">
        <v>0</v>
      </c>
      <c r="D30" s="32"/>
      <c r="E30" s="32"/>
      <c r="F30" s="33"/>
      <c r="G30" s="32"/>
    </row>
    <row r="31" spans="2:7" ht="15.75">
      <c r="B31" s="7" t="s">
        <v>2</v>
      </c>
      <c r="C31" s="17">
        <v>2178</v>
      </c>
      <c r="D31" s="32"/>
      <c r="E31" s="32"/>
      <c r="F31" s="32"/>
      <c r="G31" s="32"/>
    </row>
    <row r="32" spans="2:7" ht="15.75">
      <c r="B32" s="7" t="s">
        <v>3</v>
      </c>
      <c r="C32" s="17">
        <v>961969</v>
      </c>
      <c r="D32" s="32"/>
      <c r="E32" s="32"/>
      <c r="F32" s="32"/>
      <c r="G32" s="32"/>
    </row>
    <row r="33" spans="2:7" ht="16.5" thickBot="1">
      <c r="B33" s="7" t="s">
        <v>4</v>
      </c>
      <c r="C33" s="17">
        <v>147933</v>
      </c>
      <c r="D33" s="32"/>
      <c r="E33" s="32"/>
      <c r="F33" s="32"/>
      <c r="G33" s="32"/>
    </row>
    <row r="34" spans="2:7" ht="16.5" thickBot="1">
      <c r="B34" s="1" t="s">
        <v>8</v>
      </c>
      <c r="C34" s="20">
        <f>SUM(C30:C33)</f>
        <v>1112080</v>
      </c>
      <c r="D34" s="32"/>
      <c r="E34" s="32"/>
      <c r="F34" s="33"/>
      <c r="G34" s="32"/>
    </row>
    <row r="35" spans="2:7" ht="16.5" thickBot="1">
      <c r="B35" s="18" t="s">
        <v>13</v>
      </c>
      <c r="D35" s="32"/>
      <c r="E35" s="32"/>
      <c r="F35" s="33"/>
      <c r="G35" s="32"/>
    </row>
    <row r="36" spans="2:7" ht="16.5" thickBot="1">
      <c r="B36" s="6" t="s">
        <v>3</v>
      </c>
      <c r="C36" s="13">
        <v>19176</v>
      </c>
      <c r="D36" s="32"/>
      <c r="E36" s="32"/>
      <c r="F36" s="33"/>
      <c r="G36" s="32"/>
    </row>
    <row r="37" spans="2:7" ht="16.5" thickBot="1">
      <c r="B37" s="30" t="s">
        <v>2</v>
      </c>
      <c r="C37" s="31">
        <v>136632</v>
      </c>
      <c r="D37" s="32"/>
      <c r="E37" s="32"/>
      <c r="F37" s="33"/>
      <c r="G37" s="32"/>
    </row>
    <row r="38" spans="2:7" ht="16.5" thickBot="1">
      <c r="B38" s="1" t="s">
        <v>8</v>
      </c>
      <c r="C38" s="20">
        <f>SUM(C36:C37)</f>
        <v>155808</v>
      </c>
      <c r="D38" s="32"/>
      <c r="E38" s="32"/>
      <c r="F38" s="33"/>
      <c r="G38" s="32"/>
    </row>
    <row r="39" spans="2:7" ht="16.5" thickBot="1">
      <c r="B39" s="44" t="s">
        <v>23</v>
      </c>
      <c r="C39" s="44"/>
      <c r="D39" s="44"/>
      <c r="E39" s="44"/>
      <c r="F39" s="33"/>
      <c r="G39" s="32"/>
    </row>
    <row r="40" spans="2:7" ht="16.5" thickBot="1">
      <c r="B40" s="26" t="s">
        <v>1</v>
      </c>
      <c r="C40" s="27">
        <v>1132336</v>
      </c>
      <c r="E40" s="5"/>
      <c r="F40" s="32"/>
      <c r="G40" s="32"/>
    </row>
    <row r="41" spans="2:7" ht="16.5" thickBot="1">
      <c r="B41" s="11" t="s">
        <v>2</v>
      </c>
      <c r="C41" s="24">
        <v>1105862</v>
      </c>
      <c r="E41" s="5"/>
      <c r="F41" s="32"/>
      <c r="G41" s="32"/>
    </row>
    <row r="42" spans="2:7" ht="16.5" thickBot="1">
      <c r="B42" s="11" t="s">
        <v>3</v>
      </c>
      <c r="C42" s="9">
        <v>187</v>
      </c>
      <c r="E42" s="5"/>
      <c r="F42" s="32"/>
      <c r="G42" s="32"/>
    </row>
    <row r="43" spans="2:7" ht="15.75">
      <c r="B43" s="8" t="s">
        <v>4</v>
      </c>
      <c r="C43" s="9">
        <v>19040</v>
      </c>
      <c r="E43" s="5"/>
      <c r="F43" s="32"/>
      <c r="G43" s="32"/>
    </row>
    <row r="44" spans="2:7" ht="16.5" thickBot="1">
      <c r="B44" s="7" t="s">
        <v>15</v>
      </c>
      <c r="C44" s="28">
        <v>853965</v>
      </c>
      <c r="E44" s="5"/>
      <c r="F44" s="32"/>
      <c r="G44" s="32"/>
    </row>
    <row r="45" spans="2:7" ht="16.5" thickBot="1">
      <c r="B45" s="1" t="s">
        <v>8</v>
      </c>
      <c r="C45" s="20">
        <f>SUM(C40:C44)</f>
        <v>3111390</v>
      </c>
      <c r="F45" s="32"/>
      <c r="G45" s="32"/>
    </row>
    <row r="46" spans="2:7" ht="15.75">
      <c r="B46" s="34"/>
      <c r="C46" s="29"/>
      <c r="D46" s="32"/>
      <c r="E46" s="32"/>
      <c r="F46" s="32"/>
      <c r="G46" s="32"/>
    </row>
    <row r="47" spans="2:7" ht="16.5" thickBot="1">
      <c r="B47" s="44" t="s">
        <v>24</v>
      </c>
      <c r="C47" s="44"/>
      <c r="D47" s="44"/>
      <c r="E47" s="44"/>
      <c r="F47" s="33"/>
      <c r="G47" s="32"/>
    </row>
    <row r="48" spans="2:7" ht="15.75">
      <c r="B48" s="6" t="s">
        <v>1</v>
      </c>
      <c r="C48" s="13">
        <v>39137580</v>
      </c>
      <c r="F48" s="33"/>
      <c r="G48" s="32"/>
    </row>
    <row r="49" spans="2:7" ht="15.75">
      <c r="B49" s="7" t="s">
        <v>3</v>
      </c>
      <c r="C49" s="17">
        <v>5740</v>
      </c>
      <c r="F49" s="32"/>
      <c r="G49" s="32"/>
    </row>
    <row r="50" spans="2:7" ht="16.5" thickBot="1">
      <c r="B50" s="11" t="s">
        <v>15</v>
      </c>
      <c r="C50" s="24">
        <v>168526</v>
      </c>
      <c r="F50" s="33"/>
      <c r="G50" s="32"/>
    </row>
    <row r="51" spans="2:7" ht="16.5" thickBot="1">
      <c r="B51" s="35" t="s">
        <v>8</v>
      </c>
      <c r="C51" s="36">
        <f>SUM(C48:C50)</f>
        <v>39311846</v>
      </c>
      <c r="F51" s="32"/>
      <c r="G51" s="32"/>
    </row>
    <row r="52" spans="2:7" ht="15.75">
      <c r="B52" s="34"/>
      <c r="C52" s="29"/>
      <c r="D52" s="32"/>
      <c r="E52" s="32"/>
      <c r="F52" s="32"/>
      <c r="G52" s="32"/>
    </row>
    <row r="53" spans="2:7" ht="16.5" thickBot="1">
      <c r="B53" s="44" t="s">
        <v>28</v>
      </c>
      <c r="C53" s="44"/>
      <c r="D53" s="44"/>
      <c r="E53" s="44"/>
      <c r="F53" s="33"/>
      <c r="G53" s="32"/>
    </row>
    <row r="54" spans="2:7" ht="16.5" thickBot="1">
      <c r="B54" s="26" t="s">
        <v>1</v>
      </c>
      <c r="C54" s="27">
        <v>9856184</v>
      </c>
      <c r="F54" s="33"/>
      <c r="G54" s="32"/>
    </row>
    <row r="55" spans="2:7" ht="16.5" thickBot="1">
      <c r="B55" s="11" t="s">
        <v>15</v>
      </c>
      <c r="C55" s="24">
        <v>0</v>
      </c>
      <c r="F55" s="33"/>
      <c r="G55" s="32"/>
    </row>
    <row r="56" spans="2:7" ht="16.5" thickBot="1">
      <c r="B56" s="1" t="s">
        <v>8</v>
      </c>
      <c r="C56" s="20">
        <f>SUM(C54:C55)</f>
        <v>9856184</v>
      </c>
      <c r="F56" s="32"/>
      <c r="G56" s="32"/>
    </row>
    <row r="57" spans="2:7" ht="15.75">
      <c r="B57" s="34"/>
      <c r="C57" s="29"/>
      <c r="D57" s="32"/>
      <c r="E57" s="32"/>
      <c r="F57" s="32"/>
      <c r="G57" s="32"/>
    </row>
    <row r="58" spans="2:7" ht="16.5" thickBot="1">
      <c r="B58" s="19" t="s">
        <v>14</v>
      </c>
      <c r="C58" s="37"/>
      <c r="D58" s="32"/>
      <c r="E58" s="32"/>
      <c r="F58" s="32"/>
      <c r="G58" s="32"/>
    </row>
    <row r="59" spans="2:7" ht="15.75">
      <c r="B59" s="6" t="s">
        <v>1</v>
      </c>
      <c r="C59" s="13">
        <f>195444+9301+4478+39098+15966+292+720+985+1365</f>
        <v>267649</v>
      </c>
      <c r="D59" s="32"/>
      <c r="E59" s="32"/>
      <c r="F59" s="32"/>
      <c r="G59" s="32"/>
    </row>
    <row r="60" spans="2:7" ht="15.75">
      <c r="B60" s="7" t="s">
        <v>2</v>
      </c>
      <c r="C60" s="12">
        <f>172+262+1.478+2+3+103+986+62</f>
        <v>1591.478</v>
      </c>
      <c r="D60" s="32"/>
      <c r="E60" s="32"/>
      <c r="F60" s="32"/>
      <c r="G60" s="32"/>
    </row>
    <row r="61" spans="2:7" ht="15.75">
      <c r="B61" s="7" t="s">
        <v>3</v>
      </c>
      <c r="C61" s="12">
        <f>70+446+2+3+1.728+9+156+148+141+69</f>
        <v>1045.728</v>
      </c>
      <c r="D61" s="32"/>
      <c r="E61" s="32"/>
      <c r="F61" s="32"/>
      <c r="G61" s="32"/>
    </row>
    <row r="62" spans="2:7" ht="15.75">
      <c r="B62" s="7" t="s">
        <v>4</v>
      </c>
      <c r="C62" s="12">
        <f>6.884+6+1.92+5.642+8+11.44+2+17</f>
        <v>58.886</v>
      </c>
      <c r="D62" s="32"/>
      <c r="E62" s="32"/>
      <c r="F62" s="32"/>
      <c r="G62" s="32"/>
    </row>
    <row r="63" spans="2:7" ht="16.5" thickBot="1">
      <c r="B63" s="7" t="s">
        <v>15</v>
      </c>
      <c r="C63" s="12">
        <f>237+1253</f>
        <v>1490</v>
      </c>
      <c r="D63" s="32"/>
      <c r="E63" s="32"/>
      <c r="F63" s="32"/>
      <c r="G63" s="32"/>
    </row>
    <row r="64" spans="2:8" ht="16.5" thickBot="1">
      <c r="B64" s="1" t="s">
        <v>16</v>
      </c>
      <c r="C64" s="20">
        <f>SUM(C59:C63)</f>
        <v>271835.092</v>
      </c>
      <c r="D64" s="32"/>
      <c r="E64" s="33"/>
      <c r="F64" s="33"/>
      <c r="G64" s="33"/>
      <c r="H64" s="5"/>
    </row>
    <row r="65" spans="2:7" ht="15.75">
      <c r="B65" s="34"/>
      <c r="C65" s="29"/>
      <c r="D65" s="32"/>
      <c r="E65" s="32"/>
      <c r="F65" s="32"/>
      <c r="G65" s="32"/>
    </row>
    <row r="67" spans="1:4" ht="15.75">
      <c r="A67" s="2" t="s">
        <v>20</v>
      </c>
      <c r="D67" s="2" t="s">
        <v>21</v>
      </c>
    </row>
    <row r="69" spans="1:4" ht="15.75">
      <c r="A69" s="2" t="s">
        <v>25</v>
      </c>
      <c r="D69" s="2" t="s">
        <v>26</v>
      </c>
    </row>
  </sheetData>
  <sheetProtection/>
  <mergeCells count="6">
    <mergeCell ref="A2:E2"/>
    <mergeCell ref="B4:B5"/>
    <mergeCell ref="C4:C5"/>
    <mergeCell ref="B39:E39"/>
    <mergeCell ref="B47:E47"/>
    <mergeCell ref="B53:E5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I69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9.140625" style="2" customWidth="1"/>
    <col min="2" max="2" width="55.00390625" style="2" customWidth="1"/>
    <col min="3" max="3" width="20.28125" style="10" customWidth="1"/>
    <col min="4" max="4" width="9.140625" style="2" customWidth="1"/>
    <col min="5" max="5" width="12.421875" style="2" bestFit="1" customWidth="1"/>
    <col min="6" max="6" width="14.8515625" style="2" hidden="1" customWidth="1"/>
    <col min="7" max="7" width="14.28125" style="2" bestFit="1" customWidth="1"/>
    <col min="8" max="8" width="14.57421875" style="2" customWidth="1"/>
    <col min="9" max="16384" width="9.140625" style="2" customWidth="1"/>
  </cols>
  <sheetData>
    <row r="2" spans="1:5" ht="15.75">
      <c r="A2" s="39" t="s">
        <v>19</v>
      </c>
      <c r="B2" s="39"/>
      <c r="C2" s="39"/>
      <c r="D2" s="39"/>
      <c r="E2" s="39"/>
    </row>
    <row r="3" spans="2:4" ht="16.5" thickBot="1">
      <c r="B3" s="3"/>
      <c r="C3" s="21"/>
      <c r="D3" s="4"/>
    </row>
    <row r="4" spans="2:3" ht="12.75" customHeight="1">
      <c r="B4" s="40" t="s">
        <v>6</v>
      </c>
      <c r="C4" s="42" t="s">
        <v>7</v>
      </c>
    </row>
    <row r="5" spans="2:3" ht="16.5" thickBot="1">
      <c r="B5" s="41"/>
      <c r="C5" s="43"/>
    </row>
    <row r="6" spans="2:7" ht="15.75">
      <c r="B6" s="18" t="s">
        <v>27</v>
      </c>
      <c r="C6" s="22"/>
      <c r="D6" s="32"/>
      <c r="E6" s="32"/>
      <c r="F6" s="32"/>
      <c r="G6" s="32"/>
    </row>
    <row r="7" spans="2:7" ht="16.5" thickBot="1">
      <c r="B7" s="18" t="s">
        <v>0</v>
      </c>
      <c r="C7" s="23"/>
      <c r="D7" s="32"/>
      <c r="E7" s="32"/>
      <c r="F7" s="32"/>
      <c r="G7" s="32"/>
    </row>
    <row r="8" spans="2:7" ht="15.75">
      <c r="B8" s="6" t="s">
        <v>1</v>
      </c>
      <c r="C8" s="13">
        <f>C16+C23+C30+C40+C48+C54</f>
        <v>196828165</v>
      </c>
      <c r="D8" s="32"/>
      <c r="E8" s="25"/>
      <c r="F8" s="33"/>
      <c r="G8" s="32"/>
    </row>
    <row r="9" spans="2:7" ht="15.75">
      <c r="B9" s="7" t="s">
        <v>2</v>
      </c>
      <c r="C9" s="12">
        <f>C17+C24+C31+C41+C37</f>
        <v>1393139</v>
      </c>
      <c r="D9" s="32"/>
      <c r="E9" s="32"/>
      <c r="F9" s="32"/>
      <c r="G9" s="33"/>
    </row>
    <row r="10" spans="2:7" ht="15.75">
      <c r="B10" s="7" t="s">
        <v>3</v>
      </c>
      <c r="C10" s="12">
        <f>C18+C25+C32+C36+C49+C42</f>
        <v>3502942</v>
      </c>
      <c r="D10" s="32"/>
      <c r="E10" s="32"/>
      <c r="F10" s="33"/>
      <c r="G10" s="32"/>
    </row>
    <row r="11" spans="2:7" ht="15.75">
      <c r="B11" s="7" t="s">
        <v>4</v>
      </c>
      <c r="C11" s="12">
        <f>C19+C26+C33+C43</f>
        <v>409830</v>
      </c>
      <c r="D11" s="32"/>
      <c r="E11" s="32"/>
      <c r="F11" s="32"/>
      <c r="G11" s="33"/>
    </row>
    <row r="12" spans="2:7" ht="16.5" thickBot="1">
      <c r="B12" s="7" t="s">
        <v>9</v>
      </c>
      <c r="C12" s="12">
        <f>C27+C50+C44+C55</f>
        <v>1089982</v>
      </c>
      <c r="D12" s="32"/>
      <c r="E12" s="32"/>
      <c r="F12" s="32"/>
      <c r="G12" s="32"/>
    </row>
    <row r="13" spans="2:9" ht="16.5" thickBot="1">
      <c r="B13" s="1" t="s">
        <v>8</v>
      </c>
      <c r="C13" s="20">
        <f>SUM(C8:C12)</f>
        <v>203224058</v>
      </c>
      <c r="D13" s="32"/>
      <c r="E13" s="33"/>
      <c r="F13" s="33"/>
      <c r="G13" s="33"/>
      <c r="H13" s="5"/>
      <c r="I13" s="5"/>
    </row>
    <row r="14" spans="2:7" ht="15.75">
      <c r="B14" s="18" t="s">
        <v>5</v>
      </c>
      <c r="C14" s="22"/>
      <c r="D14" s="32"/>
      <c r="E14" s="32"/>
      <c r="F14" s="33">
        <v>141597290</v>
      </c>
      <c r="G14" s="32"/>
    </row>
    <row r="15" spans="2:7" ht="16.5" thickBot="1">
      <c r="B15" s="18" t="s">
        <v>18</v>
      </c>
      <c r="D15" s="32"/>
      <c r="E15" s="32"/>
      <c r="F15" s="33"/>
      <c r="G15" s="32"/>
    </row>
    <row r="16" spans="2:7" ht="15.75">
      <c r="B16" s="6" t="s">
        <v>1</v>
      </c>
      <c r="C16" s="14">
        <v>146545515</v>
      </c>
      <c r="D16" s="32"/>
      <c r="E16" s="32"/>
      <c r="F16" s="33"/>
      <c r="G16" s="32"/>
    </row>
    <row r="17" spans="2:7" ht="15.75">
      <c r="B17" s="7" t="s">
        <v>2</v>
      </c>
      <c r="C17" s="15">
        <v>4712</v>
      </c>
      <c r="D17" s="32"/>
      <c r="E17" s="32"/>
      <c r="F17" s="33"/>
      <c r="G17" s="32"/>
    </row>
    <row r="18" spans="2:7" ht="15.75">
      <c r="B18" s="7" t="s">
        <v>3</v>
      </c>
      <c r="C18" s="15">
        <v>0</v>
      </c>
      <c r="D18" s="32"/>
      <c r="E18" s="32"/>
      <c r="F18" s="33"/>
      <c r="G18" s="32"/>
    </row>
    <row r="19" spans="2:7" ht="15.75">
      <c r="B19" s="7" t="s">
        <v>4</v>
      </c>
      <c r="C19" s="15">
        <v>0</v>
      </c>
      <c r="D19" s="32"/>
      <c r="E19" s="32"/>
      <c r="F19" s="33"/>
      <c r="G19" s="32"/>
    </row>
    <row r="20" spans="2:7" ht="16.5" thickBot="1">
      <c r="B20" s="7" t="s">
        <v>10</v>
      </c>
      <c r="C20" s="15">
        <v>0</v>
      </c>
      <c r="D20" s="32"/>
      <c r="E20" s="32"/>
      <c r="F20" s="33"/>
      <c r="G20" s="32"/>
    </row>
    <row r="21" spans="2:7" ht="16.5" thickBot="1">
      <c r="B21" s="1" t="s">
        <v>8</v>
      </c>
      <c r="C21" s="20">
        <f>SUM(C16:C20)</f>
        <v>146550227</v>
      </c>
      <c r="D21" s="32"/>
      <c r="E21" s="32"/>
      <c r="F21" s="33"/>
      <c r="G21" s="32"/>
    </row>
    <row r="22" spans="2:7" ht="16.5" thickBot="1">
      <c r="B22" s="18" t="s">
        <v>22</v>
      </c>
      <c r="D22" s="32"/>
      <c r="E22" s="32"/>
      <c r="F22" s="32"/>
      <c r="G22" s="32"/>
    </row>
    <row r="23" spans="2:7" ht="15.75">
      <c r="B23" s="6" t="s">
        <v>1</v>
      </c>
      <c r="C23" s="14">
        <v>1315616</v>
      </c>
      <c r="D23" s="32"/>
      <c r="E23" s="33"/>
      <c r="F23" s="33"/>
      <c r="G23" s="32"/>
    </row>
    <row r="24" spans="2:7" ht="15.75">
      <c r="B24" s="7" t="s">
        <v>2</v>
      </c>
      <c r="C24" s="15">
        <f>263514-C37</f>
        <v>119974</v>
      </c>
      <c r="D24" s="32"/>
      <c r="E24" s="32"/>
      <c r="F24" s="38"/>
      <c r="G24" s="32"/>
    </row>
    <row r="25" spans="2:7" ht="15.75">
      <c r="B25" s="7" t="s">
        <v>3</v>
      </c>
      <c r="C25" s="15">
        <v>2529454</v>
      </c>
      <c r="D25" s="32"/>
      <c r="E25" s="33"/>
      <c r="F25" s="33"/>
      <c r="G25" s="32"/>
    </row>
    <row r="26" spans="2:7" ht="15.75">
      <c r="B26" s="7" t="s">
        <v>4</v>
      </c>
      <c r="C26" s="15">
        <v>253226</v>
      </c>
      <c r="D26" s="32"/>
      <c r="E26" s="33"/>
      <c r="F26" s="32"/>
      <c r="G26" s="32"/>
    </row>
    <row r="27" spans="2:7" ht="16.5" thickBot="1">
      <c r="B27" s="7" t="s">
        <v>15</v>
      </c>
      <c r="C27" s="28">
        <v>0</v>
      </c>
      <c r="D27" s="32"/>
      <c r="E27" s="33"/>
      <c r="F27" s="32"/>
      <c r="G27" s="32"/>
    </row>
    <row r="28" spans="2:7" ht="16.5" thickBot="1">
      <c r="B28" s="1" t="s">
        <v>8</v>
      </c>
      <c r="C28" s="20">
        <f>SUM(C23:C27)</f>
        <v>4218270</v>
      </c>
      <c r="D28" s="32"/>
      <c r="E28" s="33"/>
      <c r="F28" s="33"/>
      <c r="G28" s="32"/>
    </row>
    <row r="29" spans="2:7" ht="16.5" thickBot="1">
      <c r="B29" s="18" t="s">
        <v>11</v>
      </c>
      <c r="D29" s="32"/>
      <c r="E29" s="32"/>
      <c r="F29" s="33"/>
      <c r="G29" s="32"/>
    </row>
    <row r="30" spans="2:7" ht="15.75">
      <c r="B30" s="6" t="s">
        <v>12</v>
      </c>
      <c r="C30" s="16">
        <v>0</v>
      </c>
      <c r="D30" s="32"/>
      <c r="E30" s="32"/>
      <c r="F30" s="33"/>
      <c r="G30" s="32"/>
    </row>
    <row r="31" spans="2:7" ht="15.75">
      <c r="B31" s="7" t="s">
        <v>2</v>
      </c>
      <c r="C31" s="17">
        <v>2432</v>
      </c>
      <c r="D31" s="32"/>
      <c r="E31" s="32"/>
      <c r="F31" s="32"/>
      <c r="G31" s="32"/>
    </row>
    <row r="32" spans="2:7" ht="15.75">
      <c r="B32" s="7" t="s">
        <v>3</v>
      </c>
      <c r="C32" s="17">
        <v>942541</v>
      </c>
      <c r="D32" s="32"/>
      <c r="E32" s="32"/>
      <c r="F32" s="32"/>
      <c r="G32" s="32"/>
    </row>
    <row r="33" spans="2:7" ht="16.5" thickBot="1">
      <c r="B33" s="7" t="s">
        <v>4</v>
      </c>
      <c r="C33" s="17">
        <v>156604</v>
      </c>
      <c r="D33" s="32"/>
      <c r="E33" s="32"/>
      <c r="F33" s="32"/>
      <c r="G33" s="32"/>
    </row>
    <row r="34" spans="2:7" ht="16.5" thickBot="1">
      <c r="B34" s="1" t="s">
        <v>8</v>
      </c>
      <c r="C34" s="20">
        <f>SUM(C30:C33)</f>
        <v>1101577</v>
      </c>
      <c r="D34" s="32"/>
      <c r="E34" s="32"/>
      <c r="F34" s="33"/>
      <c r="G34" s="32"/>
    </row>
    <row r="35" spans="2:7" ht="16.5" thickBot="1">
      <c r="B35" s="18" t="s">
        <v>13</v>
      </c>
      <c r="D35" s="32"/>
      <c r="E35" s="32"/>
      <c r="F35" s="33"/>
      <c r="G35" s="32"/>
    </row>
    <row r="36" spans="2:7" ht="16.5" thickBot="1">
      <c r="B36" s="6" t="s">
        <v>3</v>
      </c>
      <c r="C36" s="13">
        <v>24640</v>
      </c>
      <c r="D36" s="32"/>
      <c r="E36" s="32"/>
      <c r="F36" s="33"/>
      <c r="G36" s="32"/>
    </row>
    <row r="37" spans="2:7" ht="16.5" thickBot="1">
      <c r="B37" s="30" t="s">
        <v>2</v>
      </c>
      <c r="C37" s="31">
        <v>143540</v>
      </c>
      <c r="D37" s="32"/>
      <c r="E37" s="32"/>
      <c r="F37" s="33"/>
      <c r="G37" s="32"/>
    </row>
    <row r="38" spans="2:7" ht="16.5" thickBot="1">
      <c r="B38" s="1" t="s">
        <v>8</v>
      </c>
      <c r="C38" s="20">
        <f>SUM(C36:C37)</f>
        <v>168180</v>
      </c>
      <c r="D38" s="32"/>
      <c r="E38" s="32"/>
      <c r="F38" s="33"/>
      <c r="G38" s="32"/>
    </row>
    <row r="39" spans="2:7" ht="16.5" thickBot="1">
      <c r="B39" s="44" t="s">
        <v>23</v>
      </c>
      <c r="C39" s="44"/>
      <c r="D39" s="44"/>
      <c r="E39" s="44"/>
      <c r="F39" s="33"/>
      <c r="G39" s="32"/>
    </row>
    <row r="40" spans="2:7" ht="16.5" thickBot="1">
      <c r="B40" s="26" t="s">
        <v>1</v>
      </c>
      <c r="C40" s="27">
        <v>1163482</v>
      </c>
      <c r="E40" s="5"/>
      <c r="F40" s="32"/>
      <c r="G40" s="32"/>
    </row>
    <row r="41" spans="2:7" ht="16.5" thickBot="1">
      <c r="B41" s="11" t="s">
        <v>2</v>
      </c>
      <c r="C41" s="24">
        <v>1122481</v>
      </c>
      <c r="E41" s="5"/>
      <c r="F41" s="32"/>
      <c r="G41" s="32"/>
    </row>
    <row r="42" spans="2:7" ht="16.5" thickBot="1">
      <c r="B42" s="11" t="s">
        <v>3</v>
      </c>
      <c r="C42" s="9">
        <v>1187</v>
      </c>
      <c r="E42" s="5"/>
      <c r="F42" s="32"/>
      <c r="G42" s="32"/>
    </row>
    <row r="43" spans="2:7" ht="15.75">
      <c r="B43" s="8" t="s">
        <v>4</v>
      </c>
      <c r="C43" s="9">
        <v>0</v>
      </c>
      <c r="E43" s="5"/>
      <c r="F43" s="32"/>
      <c r="G43" s="32"/>
    </row>
    <row r="44" spans="2:7" ht="16.5" thickBot="1">
      <c r="B44" s="7" t="s">
        <v>15</v>
      </c>
      <c r="C44" s="28">
        <v>910038</v>
      </c>
      <c r="E44" s="5"/>
      <c r="F44" s="32"/>
      <c r="G44" s="32"/>
    </row>
    <row r="45" spans="2:7" ht="16.5" thickBot="1">
      <c r="B45" s="1" t="s">
        <v>8</v>
      </c>
      <c r="C45" s="20">
        <f>SUM(C40:C44)</f>
        <v>3197188</v>
      </c>
      <c r="F45" s="32"/>
      <c r="G45" s="32"/>
    </row>
    <row r="46" spans="2:7" ht="15.75">
      <c r="B46" s="34"/>
      <c r="C46" s="29"/>
      <c r="D46" s="32"/>
      <c r="E46" s="32"/>
      <c r="F46" s="32"/>
      <c r="G46" s="32"/>
    </row>
    <row r="47" spans="2:7" ht="16.5" thickBot="1">
      <c r="B47" s="44" t="s">
        <v>24</v>
      </c>
      <c r="C47" s="44"/>
      <c r="D47" s="44"/>
      <c r="E47" s="44"/>
      <c r="F47" s="33"/>
      <c r="G47" s="32"/>
    </row>
    <row r="48" spans="2:7" ht="15.75">
      <c r="B48" s="6" t="s">
        <v>1</v>
      </c>
      <c r="C48" s="13">
        <v>36541796</v>
      </c>
      <c r="F48" s="33"/>
      <c r="G48" s="32"/>
    </row>
    <row r="49" spans="2:7" ht="15.75">
      <c r="B49" s="7" t="s">
        <v>3</v>
      </c>
      <c r="C49" s="17">
        <v>5120</v>
      </c>
      <c r="F49" s="32"/>
      <c r="G49" s="32"/>
    </row>
    <row r="50" spans="2:7" ht="16.5" thickBot="1">
      <c r="B50" s="11" t="s">
        <v>15</v>
      </c>
      <c r="C50" s="24">
        <v>179944</v>
      </c>
      <c r="F50" s="33"/>
      <c r="G50" s="32"/>
    </row>
    <row r="51" spans="2:7" ht="16.5" thickBot="1">
      <c r="B51" s="35" t="s">
        <v>8</v>
      </c>
      <c r="C51" s="36">
        <f>SUM(C48:C50)</f>
        <v>36726860</v>
      </c>
      <c r="F51" s="32"/>
      <c r="G51" s="32"/>
    </row>
    <row r="52" spans="2:7" ht="15.75">
      <c r="B52" s="34"/>
      <c r="C52" s="29"/>
      <c r="D52" s="32"/>
      <c r="E52" s="32"/>
      <c r="F52" s="32"/>
      <c r="G52" s="32"/>
    </row>
    <row r="53" spans="2:7" ht="16.5" thickBot="1">
      <c r="B53" s="44" t="s">
        <v>28</v>
      </c>
      <c r="C53" s="44"/>
      <c r="D53" s="44"/>
      <c r="E53" s="44"/>
      <c r="F53" s="33"/>
      <c r="G53" s="32"/>
    </row>
    <row r="54" spans="2:7" ht="16.5" thickBot="1">
      <c r="B54" s="26" t="s">
        <v>1</v>
      </c>
      <c r="C54" s="27">
        <v>11261756</v>
      </c>
      <c r="F54" s="33"/>
      <c r="G54" s="32"/>
    </row>
    <row r="55" spans="2:7" ht="16.5" thickBot="1">
      <c r="B55" s="11" t="s">
        <v>15</v>
      </c>
      <c r="C55" s="24">
        <v>0</v>
      </c>
      <c r="F55" s="33"/>
      <c r="G55" s="32"/>
    </row>
    <row r="56" spans="2:7" ht="16.5" thickBot="1">
      <c r="B56" s="1" t="s">
        <v>8</v>
      </c>
      <c r="C56" s="20">
        <f>SUM(C54:C55)</f>
        <v>11261756</v>
      </c>
      <c r="F56" s="32"/>
      <c r="G56" s="32"/>
    </row>
    <row r="57" spans="2:7" ht="15.75">
      <c r="B57" s="34"/>
      <c r="C57" s="29"/>
      <c r="D57" s="32"/>
      <c r="E57" s="32"/>
      <c r="F57" s="32"/>
      <c r="G57" s="32"/>
    </row>
    <row r="58" spans="2:7" ht="16.5" thickBot="1">
      <c r="B58" s="19" t="s">
        <v>14</v>
      </c>
      <c r="C58" s="37"/>
      <c r="D58" s="32"/>
      <c r="E58" s="32"/>
      <c r="F58" s="32"/>
      <c r="G58" s="32"/>
    </row>
    <row r="59" spans="2:7" ht="15.75">
      <c r="B59" s="6" t="s">
        <v>1</v>
      </c>
      <c r="C59" s="13">
        <f>196867+4874+35710+14187+1338+613+275+1126+9659</f>
        <v>264649</v>
      </c>
      <c r="D59" s="32"/>
      <c r="E59" s="32"/>
      <c r="F59" s="32"/>
      <c r="G59" s="32"/>
    </row>
    <row r="60" spans="2:7" ht="15.75">
      <c r="B60" s="7" t="s">
        <v>2</v>
      </c>
      <c r="C60" s="12">
        <f>6+2+236+58+3.153+1.684+99+960+3</f>
        <v>1368.837</v>
      </c>
      <c r="D60" s="32"/>
      <c r="E60" s="32"/>
      <c r="F60" s="32"/>
      <c r="G60" s="32"/>
    </row>
    <row r="61" spans="2:7" ht="15.75">
      <c r="B61" s="7" t="s">
        <v>3</v>
      </c>
      <c r="C61" s="12">
        <f>3+323+30+38+95+19+32+2+10+113+155+1.684+57</f>
        <v>878.684</v>
      </c>
      <c r="D61" s="32"/>
      <c r="E61" s="32"/>
      <c r="F61" s="32"/>
      <c r="G61" s="32"/>
    </row>
    <row r="62" spans="2:7" ht="15.75">
      <c r="B62" s="7" t="s">
        <v>4</v>
      </c>
      <c r="C62" s="12">
        <f>1.972+15+6.887+6+11.428+2+5.688+8</f>
        <v>56.97500000000001</v>
      </c>
      <c r="D62" s="32"/>
      <c r="E62" s="32"/>
      <c r="F62" s="32"/>
      <c r="G62" s="32"/>
    </row>
    <row r="63" spans="2:7" ht="16.5" thickBot="1">
      <c r="B63" s="7" t="s">
        <v>15</v>
      </c>
      <c r="C63" s="12">
        <f>245+1256</f>
        <v>1501</v>
      </c>
      <c r="D63" s="32"/>
      <c r="E63" s="32"/>
      <c r="F63" s="32"/>
      <c r="G63" s="32"/>
    </row>
    <row r="64" spans="2:8" ht="16.5" thickBot="1">
      <c r="B64" s="1" t="s">
        <v>16</v>
      </c>
      <c r="C64" s="20">
        <f>SUM(C59:C63)</f>
        <v>268454.496</v>
      </c>
      <c r="D64" s="32"/>
      <c r="E64" s="33"/>
      <c r="F64" s="33"/>
      <c r="G64" s="33"/>
      <c r="H64" s="5"/>
    </row>
    <row r="65" spans="2:7" ht="15.75">
      <c r="B65" s="34"/>
      <c r="C65" s="29"/>
      <c r="D65" s="32"/>
      <c r="E65" s="32"/>
      <c r="F65" s="32"/>
      <c r="G65" s="32"/>
    </row>
    <row r="67" spans="1:4" ht="15.75">
      <c r="A67" s="2" t="s">
        <v>20</v>
      </c>
      <c r="D67" s="2" t="s">
        <v>21</v>
      </c>
    </row>
    <row r="69" spans="1:4" ht="15.75">
      <c r="A69" s="2" t="s">
        <v>25</v>
      </c>
      <c r="D69" s="2" t="s">
        <v>26</v>
      </c>
    </row>
  </sheetData>
  <sheetProtection/>
  <mergeCells count="6">
    <mergeCell ref="A2:E2"/>
    <mergeCell ref="B4:B5"/>
    <mergeCell ref="C4:C5"/>
    <mergeCell ref="B39:E39"/>
    <mergeCell ref="B47:E47"/>
    <mergeCell ref="B53:E5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I69"/>
  <sheetViews>
    <sheetView zoomScalePageLayoutView="0" workbookViewId="0" topLeftCell="A1">
      <selection activeCell="C8" sqref="C8:C13"/>
    </sheetView>
  </sheetViews>
  <sheetFormatPr defaultColWidth="9.140625" defaultRowHeight="12.75"/>
  <cols>
    <col min="1" max="1" width="9.140625" style="2" customWidth="1"/>
    <col min="2" max="2" width="55.00390625" style="2" customWidth="1"/>
    <col min="3" max="3" width="20.28125" style="10" customWidth="1"/>
    <col min="4" max="4" width="9.140625" style="2" customWidth="1"/>
    <col min="5" max="5" width="12.421875" style="2" bestFit="1" customWidth="1"/>
    <col min="6" max="6" width="14.8515625" style="2" hidden="1" customWidth="1"/>
    <col min="7" max="7" width="14.28125" style="2" bestFit="1" customWidth="1"/>
    <col min="8" max="8" width="14.57421875" style="2" customWidth="1"/>
    <col min="9" max="16384" width="9.140625" style="2" customWidth="1"/>
  </cols>
  <sheetData>
    <row r="2" spans="1:5" ht="15.75">
      <c r="A2" s="39" t="s">
        <v>19</v>
      </c>
      <c r="B2" s="39"/>
      <c r="C2" s="39"/>
      <c r="D2" s="39"/>
      <c r="E2" s="39"/>
    </row>
    <row r="3" spans="2:4" ht="16.5" thickBot="1">
      <c r="B3" s="3"/>
      <c r="C3" s="21"/>
      <c r="D3" s="4"/>
    </row>
    <row r="4" spans="2:3" ht="12.75" customHeight="1">
      <c r="B4" s="40" t="s">
        <v>6</v>
      </c>
      <c r="C4" s="42" t="s">
        <v>7</v>
      </c>
    </row>
    <row r="5" spans="2:3" ht="16.5" thickBot="1">
      <c r="B5" s="41"/>
      <c r="C5" s="43"/>
    </row>
    <row r="6" spans="2:7" ht="15.75">
      <c r="B6" s="18" t="s">
        <v>30</v>
      </c>
      <c r="C6" s="22"/>
      <c r="D6" s="32"/>
      <c r="E6" s="32"/>
      <c r="F6" s="32"/>
      <c r="G6" s="32"/>
    </row>
    <row r="7" spans="2:7" ht="16.5" thickBot="1">
      <c r="B7" s="18" t="s">
        <v>0</v>
      </c>
      <c r="C7" s="23"/>
      <c r="D7" s="32"/>
      <c r="E7" s="32"/>
      <c r="F7" s="32"/>
      <c r="G7" s="32"/>
    </row>
    <row r="8" spans="2:7" ht="15.75">
      <c r="B8" s="6" t="s">
        <v>1</v>
      </c>
      <c r="C8" s="13">
        <f>C16+C23+C30+C40+C48+C54</f>
        <v>184734429</v>
      </c>
      <c r="D8" s="32"/>
      <c r="E8" s="25"/>
      <c r="F8" s="33"/>
      <c r="G8" s="32"/>
    </row>
    <row r="9" spans="2:7" ht="15.75">
      <c r="B9" s="7" t="s">
        <v>2</v>
      </c>
      <c r="C9" s="12">
        <f>C17+C24+C31+C41+C37</f>
        <v>1226786</v>
      </c>
      <c r="D9" s="32"/>
      <c r="E9" s="32"/>
      <c r="F9" s="32"/>
      <c r="G9" s="33"/>
    </row>
    <row r="10" spans="2:7" ht="15.75">
      <c r="B10" s="7" t="s">
        <v>3</v>
      </c>
      <c r="C10" s="12">
        <f>C18+C25+C32+C36+C49+C42</f>
        <v>2662528</v>
      </c>
      <c r="D10" s="32"/>
      <c r="E10" s="32"/>
      <c r="F10" s="33"/>
      <c r="G10" s="32"/>
    </row>
    <row r="11" spans="2:7" ht="15.75">
      <c r="B11" s="7" t="s">
        <v>4</v>
      </c>
      <c r="C11" s="12">
        <f>C19+C26+C33+C43</f>
        <v>383587</v>
      </c>
      <c r="D11" s="32"/>
      <c r="E11" s="32"/>
      <c r="F11" s="32"/>
      <c r="G11" s="33"/>
    </row>
    <row r="12" spans="2:7" ht="16.5" thickBot="1">
      <c r="B12" s="7" t="s">
        <v>9</v>
      </c>
      <c r="C12" s="12">
        <f>C27+C50+C44+C55</f>
        <v>1028171</v>
      </c>
      <c r="D12" s="32"/>
      <c r="E12" s="32"/>
      <c r="F12" s="32"/>
      <c r="G12" s="32"/>
    </row>
    <row r="13" spans="2:9" ht="16.5" thickBot="1">
      <c r="B13" s="1" t="s">
        <v>8</v>
      </c>
      <c r="C13" s="20">
        <f>SUM(C8:C12)</f>
        <v>190035501</v>
      </c>
      <c r="D13" s="32"/>
      <c r="E13" s="33"/>
      <c r="F13" s="33"/>
      <c r="G13" s="33"/>
      <c r="H13" s="5"/>
      <c r="I13" s="5"/>
    </row>
    <row r="14" spans="2:7" ht="15.75">
      <c r="B14" s="18" t="s">
        <v>5</v>
      </c>
      <c r="C14" s="22"/>
      <c r="D14" s="32"/>
      <c r="E14" s="32"/>
      <c r="F14" s="33">
        <v>141597290</v>
      </c>
      <c r="G14" s="32"/>
    </row>
    <row r="15" spans="2:7" ht="16.5" thickBot="1">
      <c r="B15" s="18" t="s">
        <v>18</v>
      </c>
      <c r="D15" s="32"/>
      <c r="E15" s="32"/>
      <c r="F15" s="33"/>
      <c r="G15" s="32"/>
    </row>
    <row r="16" spans="2:7" ht="15.75">
      <c r="B16" s="6" t="s">
        <v>1</v>
      </c>
      <c r="C16" s="14">
        <v>136445482</v>
      </c>
      <c r="D16" s="32"/>
      <c r="E16" s="32"/>
      <c r="F16" s="33"/>
      <c r="G16" s="32"/>
    </row>
    <row r="17" spans="2:7" ht="15.75">
      <c r="B17" s="7" t="s">
        <v>2</v>
      </c>
      <c r="C17" s="15">
        <v>5717</v>
      </c>
      <c r="D17" s="32"/>
      <c r="E17" s="32"/>
      <c r="F17" s="33"/>
      <c r="G17" s="32"/>
    </row>
    <row r="18" spans="2:7" ht="15.75">
      <c r="B18" s="7" t="s">
        <v>3</v>
      </c>
      <c r="C18" s="15">
        <v>57</v>
      </c>
      <c r="D18" s="32"/>
      <c r="E18" s="32"/>
      <c r="F18" s="33"/>
      <c r="G18" s="32"/>
    </row>
    <row r="19" spans="2:7" ht="15.75">
      <c r="B19" s="7" t="s">
        <v>4</v>
      </c>
      <c r="C19" s="15">
        <v>0</v>
      </c>
      <c r="D19" s="32"/>
      <c r="E19" s="32"/>
      <c r="F19" s="33"/>
      <c r="G19" s="32"/>
    </row>
    <row r="20" spans="2:7" ht="16.5" thickBot="1">
      <c r="B20" s="7" t="s">
        <v>10</v>
      </c>
      <c r="C20" s="15">
        <v>0</v>
      </c>
      <c r="D20" s="32"/>
      <c r="E20" s="32"/>
      <c r="F20" s="33"/>
      <c r="G20" s="32"/>
    </row>
    <row r="21" spans="2:7" ht="16.5" thickBot="1">
      <c r="B21" s="1" t="s">
        <v>8</v>
      </c>
      <c r="C21" s="20">
        <f>SUM(C16:C20)</f>
        <v>136451256</v>
      </c>
      <c r="D21" s="32"/>
      <c r="E21" s="32"/>
      <c r="F21" s="33"/>
      <c r="G21" s="32"/>
    </row>
    <row r="22" spans="2:7" ht="16.5" thickBot="1">
      <c r="B22" s="18" t="s">
        <v>22</v>
      </c>
      <c r="D22" s="32"/>
      <c r="E22" s="32"/>
      <c r="F22" s="32"/>
      <c r="G22" s="32"/>
    </row>
    <row r="23" spans="2:7" ht="15.75">
      <c r="B23" s="6" t="s">
        <v>1</v>
      </c>
      <c r="C23" s="14">
        <v>1064202</v>
      </c>
      <c r="D23" s="32"/>
      <c r="E23" s="33"/>
      <c r="F23" s="33"/>
      <c r="G23" s="32"/>
    </row>
    <row r="24" spans="2:7" ht="15.75">
      <c r="B24" s="7" t="s">
        <v>2</v>
      </c>
      <c r="C24" s="15">
        <f>248394-C37</f>
        <v>109380</v>
      </c>
      <c r="D24" s="32"/>
      <c r="E24" s="32"/>
      <c r="F24" s="38"/>
      <c r="G24" s="32"/>
    </row>
    <row r="25" spans="2:7" ht="15.75">
      <c r="B25" s="7" t="s">
        <v>3</v>
      </c>
      <c r="C25" s="15">
        <v>2011128</v>
      </c>
      <c r="D25" s="32"/>
      <c r="E25" s="33"/>
      <c r="F25" s="33"/>
      <c r="G25" s="32"/>
    </row>
    <row r="26" spans="2:7" ht="15.75">
      <c r="B26" s="7" t="s">
        <v>4</v>
      </c>
      <c r="C26" s="15">
        <v>236344</v>
      </c>
      <c r="D26" s="32"/>
      <c r="E26" s="33"/>
      <c r="F26" s="32"/>
      <c r="G26" s="32"/>
    </row>
    <row r="27" spans="2:7" ht="16.5" thickBot="1">
      <c r="B27" s="7" t="s">
        <v>15</v>
      </c>
      <c r="C27" s="28">
        <v>0</v>
      </c>
      <c r="D27" s="32"/>
      <c r="E27" s="33"/>
      <c r="F27" s="32"/>
      <c r="G27" s="32"/>
    </row>
    <row r="28" spans="2:7" ht="16.5" thickBot="1">
      <c r="B28" s="1" t="s">
        <v>8</v>
      </c>
      <c r="C28" s="20">
        <f>SUM(C23:C27)</f>
        <v>3421054</v>
      </c>
      <c r="D28" s="32"/>
      <c r="E28" s="33"/>
      <c r="F28" s="33"/>
      <c r="G28" s="32"/>
    </row>
    <row r="29" spans="2:7" ht="16.5" thickBot="1">
      <c r="B29" s="18" t="s">
        <v>11</v>
      </c>
      <c r="D29" s="32"/>
      <c r="E29" s="32"/>
      <c r="F29" s="33"/>
      <c r="G29" s="32"/>
    </row>
    <row r="30" spans="2:7" ht="15.75">
      <c r="B30" s="6" t="s">
        <v>12</v>
      </c>
      <c r="C30" s="16">
        <v>0</v>
      </c>
      <c r="D30" s="32"/>
      <c r="E30" s="32"/>
      <c r="F30" s="33"/>
      <c r="G30" s="32"/>
    </row>
    <row r="31" spans="2:7" ht="15.75">
      <c r="B31" s="7" t="s">
        <v>2</v>
      </c>
      <c r="C31" s="17">
        <v>2359</v>
      </c>
      <c r="D31" s="32"/>
      <c r="E31" s="32"/>
      <c r="F31" s="32"/>
      <c r="G31" s="32"/>
    </row>
    <row r="32" spans="2:7" ht="15.75">
      <c r="B32" s="7" t="s">
        <v>3</v>
      </c>
      <c r="C32" s="17">
        <v>628994</v>
      </c>
      <c r="D32" s="32"/>
      <c r="E32" s="32"/>
      <c r="F32" s="32"/>
      <c r="G32" s="32"/>
    </row>
    <row r="33" spans="2:7" ht="16.5" thickBot="1">
      <c r="B33" s="7" t="s">
        <v>4</v>
      </c>
      <c r="C33" s="17">
        <v>147243</v>
      </c>
      <c r="D33" s="32"/>
      <c r="E33" s="32"/>
      <c r="F33" s="32"/>
      <c r="G33" s="32"/>
    </row>
    <row r="34" spans="2:7" ht="16.5" thickBot="1">
      <c r="B34" s="1" t="s">
        <v>8</v>
      </c>
      <c r="C34" s="20">
        <f>SUM(C30:C33)</f>
        <v>778596</v>
      </c>
      <c r="D34" s="32"/>
      <c r="E34" s="32"/>
      <c r="F34" s="33"/>
      <c r="G34" s="32"/>
    </row>
    <row r="35" spans="2:7" ht="16.5" thickBot="1">
      <c r="B35" s="18" t="s">
        <v>13</v>
      </c>
      <c r="D35" s="32"/>
      <c r="E35" s="32"/>
      <c r="F35" s="33"/>
      <c r="G35" s="32"/>
    </row>
    <row r="36" spans="2:7" ht="16.5" thickBot="1">
      <c r="B36" s="6" t="s">
        <v>3</v>
      </c>
      <c r="C36" s="13">
        <v>17120</v>
      </c>
      <c r="D36" s="32"/>
      <c r="E36" s="32"/>
      <c r="F36" s="33"/>
      <c r="G36" s="32"/>
    </row>
    <row r="37" spans="2:7" ht="16.5" thickBot="1">
      <c r="B37" s="30" t="s">
        <v>2</v>
      </c>
      <c r="C37" s="31">
        <v>139014</v>
      </c>
      <c r="D37" s="32"/>
      <c r="E37" s="32"/>
      <c r="F37" s="33"/>
      <c r="G37" s="32"/>
    </row>
    <row r="38" spans="2:7" ht="16.5" thickBot="1">
      <c r="B38" s="1" t="s">
        <v>8</v>
      </c>
      <c r="C38" s="20">
        <f>SUM(C36:C37)</f>
        <v>156134</v>
      </c>
      <c r="D38" s="32"/>
      <c r="E38" s="32"/>
      <c r="F38" s="33"/>
      <c r="G38" s="32"/>
    </row>
    <row r="39" spans="2:7" ht="16.5" thickBot="1">
      <c r="B39" s="44" t="s">
        <v>23</v>
      </c>
      <c r="C39" s="44"/>
      <c r="D39" s="44"/>
      <c r="E39" s="44"/>
      <c r="F39" s="33"/>
      <c r="G39" s="32"/>
    </row>
    <row r="40" spans="2:7" ht="16.5" thickBot="1">
      <c r="B40" s="26" t="s">
        <v>1</v>
      </c>
      <c r="C40" s="27">
        <v>1089236</v>
      </c>
      <c r="E40" s="5"/>
      <c r="F40" s="32"/>
      <c r="G40" s="32"/>
    </row>
    <row r="41" spans="2:7" ht="16.5" thickBot="1">
      <c r="B41" s="11" t="s">
        <v>2</v>
      </c>
      <c r="C41" s="24">
        <v>970316</v>
      </c>
      <c r="E41" s="5"/>
      <c r="F41" s="32"/>
      <c r="G41" s="32"/>
    </row>
    <row r="42" spans="2:7" ht="16.5" thickBot="1">
      <c r="B42" s="11" t="s">
        <v>3</v>
      </c>
      <c r="C42" s="9">
        <v>999</v>
      </c>
      <c r="E42" s="5"/>
      <c r="F42" s="32"/>
      <c r="G42" s="32"/>
    </row>
    <row r="43" spans="2:7" ht="15.75">
      <c r="B43" s="8" t="s">
        <v>4</v>
      </c>
      <c r="C43" s="9">
        <v>0</v>
      </c>
      <c r="E43" s="5"/>
      <c r="F43" s="32"/>
      <c r="G43" s="32"/>
    </row>
    <row r="44" spans="2:7" ht="16.5" thickBot="1">
      <c r="B44" s="7" t="s">
        <v>15</v>
      </c>
      <c r="C44" s="28">
        <v>855743</v>
      </c>
      <c r="E44" s="5"/>
      <c r="F44" s="32"/>
      <c r="G44" s="32"/>
    </row>
    <row r="45" spans="2:7" ht="16.5" thickBot="1">
      <c r="B45" s="1" t="s">
        <v>8</v>
      </c>
      <c r="C45" s="20">
        <f>SUM(C40:C44)</f>
        <v>2916294</v>
      </c>
      <c r="F45" s="32"/>
      <c r="G45" s="32"/>
    </row>
    <row r="46" spans="2:7" ht="15.75">
      <c r="B46" s="34"/>
      <c r="C46" s="29"/>
      <c r="D46" s="32"/>
      <c r="E46" s="32"/>
      <c r="F46" s="32"/>
      <c r="G46" s="32"/>
    </row>
    <row r="47" spans="2:7" ht="16.5" thickBot="1">
      <c r="B47" s="44" t="s">
        <v>24</v>
      </c>
      <c r="C47" s="44"/>
      <c r="D47" s="44"/>
      <c r="E47" s="44"/>
      <c r="F47" s="33"/>
      <c r="G47" s="32"/>
    </row>
    <row r="48" spans="2:7" ht="15.75">
      <c r="B48" s="6" t="s">
        <v>1</v>
      </c>
      <c r="C48" s="13">
        <v>34582415</v>
      </c>
      <c r="F48" s="33"/>
      <c r="G48" s="32"/>
    </row>
    <row r="49" spans="2:7" ht="15.75">
      <c r="B49" s="7" t="s">
        <v>3</v>
      </c>
      <c r="C49" s="17">
        <v>4230</v>
      </c>
      <c r="F49" s="32"/>
      <c r="G49" s="32"/>
    </row>
    <row r="50" spans="2:7" ht="16.5" thickBot="1">
      <c r="B50" s="11" t="s">
        <v>15</v>
      </c>
      <c r="C50" s="24">
        <v>172428</v>
      </c>
      <c r="F50" s="33"/>
      <c r="G50" s="32"/>
    </row>
    <row r="51" spans="2:7" ht="16.5" thickBot="1">
      <c r="B51" s="35" t="s">
        <v>8</v>
      </c>
      <c r="C51" s="36">
        <f>SUM(C48:C50)</f>
        <v>34759073</v>
      </c>
      <c r="F51" s="32"/>
      <c r="G51" s="32"/>
    </row>
    <row r="52" spans="2:7" ht="15.75">
      <c r="B52" s="34"/>
      <c r="C52" s="29"/>
      <c r="D52" s="32"/>
      <c r="E52" s="32"/>
      <c r="F52" s="32"/>
      <c r="G52" s="32"/>
    </row>
    <row r="53" spans="2:7" ht="16.5" thickBot="1">
      <c r="B53" s="44" t="s">
        <v>28</v>
      </c>
      <c r="C53" s="44"/>
      <c r="D53" s="44"/>
      <c r="E53" s="44"/>
      <c r="F53" s="33"/>
      <c r="G53" s="32"/>
    </row>
    <row r="54" spans="2:7" ht="16.5" thickBot="1">
      <c r="B54" s="26" t="s">
        <v>1</v>
      </c>
      <c r="C54" s="27">
        <v>11553094</v>
      </c>
      <c r="F54" s="33"/>
      <c r="G54" s="32"/>
    </row>
    <row r="55" spans="2:7" ht="16.5" thickBot="1">
      <c r="B55" s="11" t="s">
        <v>15</v>
      </c>
      <c r="C55" s="24">
        <v>0</v>
      </c>
      <c r="F55" s="33"/>
      <c r="G55" s="32"/>
    </row>
    <row r="56" spans="2:7" ht="16.5" thickBot="1">
      <c r="B56" s="1" t="s">
        <v>8</v>
      </c>
      <c r="C56" s="20">
        <f>SUM(C54:C55)</f>
        <v>11553094</v>
      </c>
      <c r="F56" s="32"/>
      <c r="G56" s="32"/>
    </row>
    <row r="57" spans="2:7" ht="15.75">
      <c r="B57" s="34"/>
      <c r="C57" s="29"/>
      <c r="D57" s="32"/>
      <c r="E57" s="32"/>
      <c r="F57" s="32"/>
      <c r="G57" s="32"/>
    </row>
    <row r="58" spans="2:7" ht="16.5" thickBot="1">
      <c r="B58" s="19" t="s">
        <v>14</v>
      </c>
      <c r="C58" s="37"/>
      <c r="D58" s="32"/>
      <c r="E58" s="32"/>
      <c r="F58" s="32"/>
      <c r="G58" s="32"/>
    </row>
    <row r="59" spans="2:7" ht="15.75">
      <c r="B59" s="6" t="s">
        <v>1</v>
      </c>
      <c r="C59" s="13">
        <f>186064+1306+749+253+731+10257+15115+32402+4495</f>
        <v>251372</v>
      </c>
      <c r="D59" s="32"/>
      <c r="E59" s="32"/>
      <c r="F59" s="32"/>
      <c r="G59" s="32"/>
    </row>
    <row r="60" spans="2:7" ht="15.75">
      <c r="B60" s="7" t="s">
        <v>2</v>
      </c>
      <c r="C60" s="12">
        <f>8+56+87+966+2+3+109+1.639</f>
        <v>1232.639</v>
      </c>
      <c r="D60" s="32"/>
      <c r="E60" s="32"/>
      <c r="F60" s="32"/>
      <c r="G60" s="32"/>
    </row>
    <row r="61" spans="2:7" ht="15.75">
      <c r="B61" s="7" t="s">
        <v>3</v>
      </c>
      <c r="C61" s="12">
        <f>129+61+103+160+2+51+56+38+2+1.679+10</f>
        <v>613.679</v>
      </c>
      <c r="D61" s="32"/>
      <c r="E61" s="32"/>
      <c r="F61" s="32"/>
      <c r="G61" s="32"/>
    </row>
    <row r="62" spans="2:7" ht="15.75">
      <c r="B62" s="7" t="s">
        <v>4</v>
      </c>
      <c r="C62" s="12">
        <f>15+1.998+6.81+6+11.036+2+5.752+8</f>
        <v>56.596000000000004</v>
      </c>
      <c r="D62" s="32"/>
      <c r="E62" s="32"/>
      <c r="F62" s="32"/>
      <c r="G62" s="32"/>
    </row>
    <row r="63" spans="2:7" ht="16.5" thickBot="1">
      <c r="B63" s="7" t="s">
        <v>15</v>
      </c>
      <c r="C63" s="12">
        <f>1208+238</f>
        <v>1446</v>
      </c>
      <c r="D63" s="32"/>
      <c r="E63" s="32"/>
      <c r="F63" s="32"/>
      <c r="G63" s="32"/>
    </row>
    <row r="64" spans="2:8" ht="16.5" thickBot="1">
      <c r="B64" s="1" t="s">
        <v>16</v>
      </c>
      <c r="C64" s="20">
        <f>SUM(C59:C63)</f>
        <v>254720.914</v>
      </c>
      <c r="D64" s="32"/>
      <c r="E64" s="33"/>
      <c r="F64" s="33"/>
      <c r="G64" s="33"/>
      <c r="H64" s="5"/>
    </row>
    <row r="65" spans="2:7" ht="15.75">
      <c r="B65" s="34"/>
      <c r="C65" s="29"/>
      <c r="D65" s="32"/>
      <c r="E65" s="32"/>
      <c r="F65" s="32"/>
      <c r="G65" s="32"/>
    </row>
    <row r="67" spans="1:4" ht="15.75">
      <c r="A67" s="2" t="s">
        <v>20</v>
      </c>
      <c r="D67" s="2" t="s">
        <v>21</v>
      </c>
    </row>
    <row r="69" spans="1:4" ht="15.75">
      <c r="A69" s="2" t="s">
        <v>25</v>
      </c>
      <c r="D69" s="2" t="s">
        <v>26</v>
      </c>
    </row>
  </sheetData>
  <sheetProtection/>
  <mergeCells count="6">
    <mergeCell ref="A2:E2"/>
    <mergeCell ref="B4:B5"/>
    <mergeCell ref="C4:C5"/>
    <mergeCell ref="B39:E39"/>
    <mergeCell ref="B47:E47"/>
    <mergeCell ref="B53:E5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I69"/>
  <sheetViews>
    <sheetView tabSelected="1" zoomScalePageLayoutView="0" workbookViewId="0" topLeftCell="A1">
      <selection activeCell="G46" sqref="G46"/>
    </sheetView>
  </sheetViews>
  <sheetFormatPr defaultColWidth="9.140625" defaultRowHeight="12.75"/>
  <cols>
    <col min="1" max="1" width="9.140625" style="2" customWidth="1"/>
    <col min="2" max="2" width="55.00390625" style="2" customWidth="1"/>
    <col min="3" max="3" width="20.28125" style="10" customWidth="1"/>
    <col min="4" max="4" width="9.140625" style="2" customWidth="1"/>
    <col min="5" max="5" width="12.421875" style="2" bestFit="1" customWidth="1"/>
    <col min="6" max="6" width="14.8515625" style="2" hidden="1" customWidth="1"/>
    <col min="7" max="7" width="14.28125" style="2" bestFit="1" customWidth="1"/>
    <col min="8" max="8" width="14.57421875" style="2" customWidth="1"/>
    <col min="9" max="16384" width="9.140625" style="2" customWidth="1"/>
  </cols>
  <sheetData>
    <row r="2" spans="1:5" ht="15.75">
      <c r="A2" s="39" t="s">
        <v>19</v>
      </c>
      <c r="B2" s="39"/>
      <c r="C2" s="39"/>
      <c r="D2" s="39"/>
      <c r="E2" s="39"/>
    </row>
    <row r="3" spans="2:4" ht="16.5" thickBot="1">
      <c r="B3" s="3"/>
      <c r="C3" s="21"/>
      <c r="D3" s="4"/>
    </row>
    <row r="4" spans="2:3" ht="12.75" customHeight="1">
      <c r="B4" s="40" t="s">
        <v>6</v>
      </c>
      <c r="C4" s="42" t="s">
        <v>7</v>
      </c>
    </row>
    <row r="5" spans="2:3" ht="16.5" thickBot="1">
      <c r="B5" s="41"/>
      <c r="C5" s="43"/>
    </row>
    <row r="6" spans="2:7" ht="15.75">
      <c r="B6" s="18" t="s">
        <v>31</v>
      </c>
      <c r="C6" s="22"/>
      <c r="D6" s="32"/>
      <c r="E6" s="32"/>
      <c r="F6" s="32"/>
      <c r="G6" s="32"/>
    </row>
    <row r="7" spans="2:7" ht="16.5" thickBot="1">
      <c r="B7" s="18" t="s">
        <v>0</v>
      </c>
      <c r="C7" s="23"/>
      <c r="D7" s="32"/>
      <c r="E7" s="32"/>
      <c r="F7" s="32"/>
      <c r="G7" s="32"/>
    </row>
    <row r="8" spans="2:7" ht="15.75">
      <c r="B8" s="6" t="s">
        <v>1</v>
      </c>
      <c r="C8" s="13">
        <f>C16+C23+C30+C40+C48+C54</f>
        <v>191851512</v>
      </c>
      <c r="D8" s="32"/>
      <c r="E8" s="25"/>
      <c r="F8" s="33"/>
      <c r="G8" s="32"/>
    </row>
    <row r="9" spans="2:7" ht="15.75">
      <c r="B9" s="7" t="s">
        <v>2</v>
      </c>
      <c r="C9" s="12">
        <f>C17+C24+C31+C41+C37</f>
        <v>1104370</v>
      </c>
      <c r="D9" s="32"/>
      <c r="E9" s="32"/>
      <c r="F9" s="32"/>
      <c r="G9" s="33"/>
    </row>
    <row r="10" spans="2:7" ht="15.75">
      <c r="B10" s="7" t="s">
        <v>3</v>
      </c>
      <c r="C10" s="12">
        <f>C18+C25+C32+C36+C49+C42</f>
        <v>2875087</v>
      </c>
      <c r="D10" s="32"/>
      <c r="E10" s="32"/>
      <c r="F10" s="33"/>
      <c r="G10" s="32"/>
    </row>
    <row r="11" spans="2:7" ht="15.75">
      <c r="B11" s="7" t="s">
        <v>4</v>
      </c>
      <c r="C11" s="12">
        <f>C19+C26+C33+C43</f>
        <v>304275</v>
      </c>
      <c r="D11" s="32"/>
      <c r="E11" s="32"/>
      <c r="F11" s="32"/>
      <c r="G11" s="33"/>
    </row>
    <row r="12" spans="2:7" ht="16.5" thickBot="1">
      <c r="B12" s="7" t="s">
        <v>9</v>
      </c>
      <c r="C12" s="12">
        <f>C27+C50+C44+C55</f>
        <v>990723</v>
      </c>
      <c r="D12" s="32"/>
      <c r="E12" s="32"/>
      <c r="F12" s="32"/>
      <c r="G12" s="32"/>
    </row>
    <row r="13" spans="2:9" ht="16.5" thickBot="1">
      <c r="B13" s="1" t="s">
        <v>8</v>
      </c>
      <c r="C13" s="20">
        <f>SUM(C8:C12)</f>
        <v>197125967</v>
      </c>
      <c r="D13" s="32"/>
      <c r="E13" s="33"/>
      <c r="F13" s="33"/>
      <c r="G13" s="33"/>
      <c r="H13" s="5"/>
      <c r="I13" s="5"/>
    </row>
    <row r="14" spans="2:7" ht="15.75">
      <c r="B14" s="18" t="s">
        <v>5</v>
      </c>
      <c r="C14" s="22"/>
      <c r="D14" s="32"/>
      <c r="E14" s="32"/>
      <c r="F14" s="33">
        <v>141597290</v>
      </c>
      <c r="G14" s="32"/>
    </row>
    <row r="15" spans="2:7" ht="16.5" thickBot="1">
      <c r="B15" s="18" t="s">
        <v>18</v>
      </c>
      <c r="D15" s="32"/>
      <c r="E15" s="32"/>
      <c r="F15" s="33"/>
      <c r="G15" s="32"/>
    </row>
    <row r="16" spans="2:7" ht="15.75">
      <c r="B16" s="6" t="s">
        <v>1</v>
      </c>
      <c r="C16" s="14">
        <v>135035704</v>
      </c>
      <c r="D16" s="32"/>
      <c r="E16" s="32"/>
      <c r="F16" s="33"/>
      <c r="G16" s="32"/>
    </row>
    <row r="17" spans="2:7" ht="15.75">
      <c r="B17" s="7" t="s">
        <v>2</v>
      </c>
      <c r="C17" s="15">
        <v>1325</v>
      </c>
      <c r="D17" s="32"/>
      <c r="E17" s="32"/>
      <c r="F17" s="33"/>
      <c r="G17" s="32"/>
    </row>
    <row r="18" spans="2:7" ht="15.75">
      <c r="B18" s="7" t="s">
        <v>3</v>
      </c>
      <c r="C18" s="15">
        <v>219</v>
      </c>
      <c r="D18" s="32"/>
      <c r="E18" s="32"/>
      <c r="F18" s="33"/>
      <c r="G18" s="32"/>
    </row>
    <row r="19" spans="2:7" ht="15.75">
      <c r="B19" s="7" t="s">
        <v>4</v>
      </c>
      <c r="C19" s="15">
        <v>0</v>
      </c>
      <c r="D19" s="32"/>
      <c r="E19" s="32"/>
      <c r="F19" s="33"/>
      <c r="G19" s="32"/>
    </row>
    <row r="20" spans="2:7" ht="16.5" thickBot="1">
      <c r="B20" s="7" t="s">
        <v>10</v>
      </c>
      <c r="C20" s="15">
        <v>0</v>
      </c>
      <c r="D20" s="32"/>
      <c r="E20" s="32"/>
      <c r="F20" s="33"/>
      <c r="G20" s="32"/>
    </row>
    <row r="21" spans="2:7" ht="16.5" thickBot="1">
      <c r="B21" s="1" t="s">
        <v>8</v>
      </c>
      <c r="C21" s="20">
        <f>SUM(C16:C20)</f>
        <v>135037248</v>
      </c>
      <c r="D21" s="32"/>
      <c r="E21" s="32"/>
      <c r="F21" s="33"/>
      <c r="G21" s="32"/>
    </row>
    <row r="22" spans="2:7" ht="16.5" thickBot="1">
      <c r="B22" s="18" t="s">
        <v>22</v>
      </c>
      <c r="D22" s="32"/>
      <c r="E22" s="32"/>
      <c r="F22" s="32"/>
      <c r="G22" s="32"/>
    </row>
    <row r="23" spans="2:7" ht="15.75">
      <c r="B23" s="6" t="s">
        <v>1</v>
      </c>
      <c r="C23" s="14">
        <v>942553</v>
      </c>
      <c r="D23" s="32"/>
      <c r="E23" s="33"/>
      <c r="F23" s="33"/>
      <c r="G23" s="32"/>
    </row>
    <row r="24" spans="2:7" ht="15.75">
      <c r="B24" s="7" t="s">
        <v>2</v>
      </c>
      <c r="C24" s="15">
        <f>207495-C37</f>
        <v>102417</v>
      </c>
      <c r="D24" s="32"/>
      <c r="E24" s="32"/>
      <c r="F24" s="38"/>
      <c r="G24" s="32"/>
    </row>
    <row r="25" spans="2:7" ht="15.75">
      <c r="B25" s="7" t="s">
        <v>3</v>
      </c>
      <c r="C25" s="15">
        <v>2285698</v>
      </c>
      <c r="D25" s="32"/>
      <c r="E25" s="33"/>
      <c r="F25" s="33"/>
      <c r="G25" s="32"/>
    </row>
    <row r="26" spans="2:7" ht="15.75">
      <c r="B26" s="7" t="s">
        <v>4</v>
      </c>
      <c r="C26" s="15">
        <v>200194</v>
      </c>
      <c r="D26" s="32"/>
      <c r="E26" s="33"/>
      <c r="F26" s="32"/>
      <c r="G26" s="32"/>
    </row>
    <row r="27" spans="2:7" ht="16.5" thickBot="1">
      <c r="B27" s="7" t="s">
        <v>15</v>
      </c>
      <c r="C27" s="28">
        <v>0</v>
      </c>
      <c r="D27" s="32"/>
      <c r="E27" s="33"/>
      <c r="F27" s="32"/>
      <c r="G27" s="32"/>
    </row>
    <row r="28" spans="2:7" ht="16.5" thickBot="1">
      <c r="B28" s="1" t="s">
        <v>8</v>
      </c>
      <c r="C28" s="20">
        <f>SUM(C23:C27)</f>
        <v>3530862</v>
      </c>
      <c r="D28" s="32"/>
      <c r="E28" s="33"/>
      <c r="F28" s="33"/>
      <c r="G28" s="32"/>
    </row>
    <row r="29" spans="2:7" ht="16.5" thickBot="1">
      <c r="B29" s="18" t="s">
        <v>11</v>
      </c>
      <c r="D29" s="32"/>
      <c r="E29" s="32"/>
      <c r="F29" s="33"/>
      <c r="G29" s="32"/>
    </row>
    <row r="30" spans="2:7" ht="15.75">
      <c r="B30" s="6" t="s">
        <v>12</v>
      </c>
      <c r="C30" s="16">
        <v>0</v>
      </c>
      <c r="D30" s="32"/>
      <c r="E30" s="32"/>
      <c r="F30" s="33"/>
      <c r="G30" s="32"/>
    </row>
    <row r="31" spans="2:7" ht="15.75">
      <c r="B31" s="7" t="s">
        <v>2</v>
      </c>
      <c r="C31" s="17">
        <v>2566</v>
      </c>
      <c r="D31" s="32"/>
      <c r="E31" s="32"/>
      <c r="F31" s="32"/>
      <c r="G31" s="32"/>
    </row>
    <row r="32" spans="2:7" ht="15.75">
      <c r="B32" s="7" t="s">
        <v>3</v>
      </c>
      <c r="C32" s="17">
        <v>572031</v>
      </c>
      <c r="D32" s="32"/>
      <c r="E32" s="32"/>
      <c r="F32" s="32"/>
      <c r="G32" s="32"/>
    </row>
    <row r="33" spans="2:7" ht="16.5" thickBot="1">
      <c r="B33" s="7" t="s">
        <v>4</v>
      </c>
      <c r="C33" s="17">
        <v>104081</v>
      </c>
      <c r="D33" s="32"/>
      <c r="E33" s="32"/>
      <c r="F33" s="32"/>
      <c r="G33" s="32"/>
    </row>
    <row r="34" spans="2:7" ht="16.5" thickBot="1">
      <c r="B34" s="1" t="s">
        <v>8</v>
      </c>
      <c r="C34" s="20">
        <f>SUM(C30:C33)</f>
        <v>678678</v>
      </c>
      <c r="D34" s="32"/>
      <c r="E34" s="32"/>
      <c r="F34" s="33"/>
      <c r="G34" s="32"/>
    </row>
    <row r="35" spans="2:7" ht="16.5" thickBot="1">
      <c r="B35" s="18" t="s">
        <v>13</v>
      </c>
      <c r="D35" s="32"/>
      <c r="E35" s="32"/>
      <c r="F35" s="33"/>
      <c r="G35" s="32"/>
    </row>
    <row r="36" spans="2:7" ht="16.5" thickBot="1">
      <c r="B36" s="6" t="s">
        <v>3</v>
      </c>
      <c r="C36" s="13">
        <v>13560</v>
      </c>
      <c r="D36" s="32"/>
      <c r="E36" s="32"/>
      <c r="F36" s="33"/>
      <c r="G36" s="32"/>
    </row>
    <row r="37" spans="2:7" ht="16.5" thickBot="1">
      <c r="B37" s="30" t="s">
        <v>2</v>
      </c>
      <c r="C37" s="31">
        <v>105078</v>
      </c>
      <c r="D37" s="32"/>
      <c r="E37" s="32"/>
      <c r="F37" s="33"/>
      <c r="G37" s="32"/>
    </row>
    <row r="38" spans="2:7" ht="16.5" thickBot="1">
      <c r="B38" s="1" t="s">
        <v>8</v>
      </c>
      <c r="C38" s="20">
        <f>SUM(C36:C37)</f>
        <v>118638</v>
      </c>
      <c r="D38" s="32"/>
      <c r="E38" s="32"/>
      <c r="F38" s="33"/>
      <c r="G38" s="32"/>
    </row>
    <row r="39" spans="2:7" ht="16.5" thickBot="1">
      <c r="B39" s="44" t="s">
        <v>23</v>
      </c>
      <c r="C39" s="44"/>
      <c r="D39" s="44"/>
      <c r="E39" s="44"/>
      <c r="F39" s="33"/>
      <c r="G39" s="32"/>
    </row>
    <row r="40" spans="2:7" ht="16.5" thickBot="1">
      <c r="B40" s="26" t="s">
        <v>1</v>
      </c>
      <c r="C40" s="27">
        <v>977013</v>
      </c>
      <c r="E40" s="5"/>
      <c r="F40" s="32"/>
      <c r="G40" s="32"/>
    </row>
    <row r="41" spans="2:7" ht="16.5" thickBot="1">
      <c r="B41" s="11" t="s">
        <v>2</v>
      </c>
      <c r="C41" s="24">
        <v>892984</v>
      </c>
      <c r="E41" s="5"/>
      <c r="F41" s="32"/>
      <c r="G41" s="32"/>
    </row>
    <row r="42" spans="2:7" ht="16.5" thickBot="1">
      <c r="B42" s="11" t="s">
        <v>3</v>
      </c>
      <c r="C42" s="9">
        <v>189</v>
      </c>
      <c r="E42" s="5"/>
      <c r="F42" s="32"/>
      <c r="G42" s="32"/>
    </row>
    <row r="43" spans="2:7" ht="15.75">
      <c r="B43" s="8" t="s">
        <v>4</v>
      </c>
      <c r="C43" s="9">
        <v>0</v>
      </c>
      <c r="E43" s="5"/>
      <c r="F43" s="32"/>
      <c r="G43" s="32"/>
    </row>
    <row r="44" spans="2:7" ht="16.5" thickBot="1">
      <c r="B44" s="7" t="s">
        <v>15</v>
      </c>
      <c r="C44" s="28">
        <v>827189</v>
      </c>
      <c r="E44" s="5"/>
      <c r="F44" s="32"/>
      <c r="G44" s="32"/>
    </row>
    <row r="45" spans="2:7" ht="16.5" thickBot="1">
      <c r="B45" s="1" t="s">
        <v>8</v>
      </c>
      <c r="C45" s="20">
        <f>SUM(C40:C44)</f>
        <v>2697375</v>
      </c>
      <c r="F45" s="32"/>
      <c r="G45" s="32"/>
    </row>
    <row r="46" spans="2:7" ht="15.75">
      <c r="B46" s="34"/>
      <c r="C46" s="29"/>
      <c r="D46" s="32"/>
      <c r="E46" s="32"/>
      <c r="F46" s="32"/>
      <c r="G46" s="32"/>
    </row>
    <row r="47" spans="2:7" ht="16.5" thickBot="1">
      <c r="B47" s="44" t="s">
        <v>24</v>
      </c>
      <c r="C47" s="44"/>
      <c r="D47" s="44"/>
      <c r="E47" s="44"/>
      <c r="F47" s="33"/>
      <c r="G47" s="32"/>
    </row>
    <row r="48" spans="2:7" ht="15.75">
      <c r="B48" s="6" t="s">
        <v>1</v>
      </c>
      <c r="C48" s="13">
        <v>44094803</v>
      </c>
      <c r="F48" s="33"/>
      <c r="G48" s="32"/>
    </row>
    <row r="49" spans="2:7" ht="15.75">
      <c r="B49" s="7" t="s">
        <v>3</v>
      </c>
      <c r="C49" s="17">
        <v>3390</v>
      </c>
      <c r="F49" s="32"/>
      <c r="G49" s="32"/>
    </row>
    <row r="50" spans="2:7" ht="16.5" thickBot="1">
      <c r="B50" s="11" t="s">
        <v>15</v>
      </c>
      <c r="C50" s="24">
        <v>163534</v>
      </c>
      <c r="F50" s="33"/>
      <c r="G50" s="32"/>
    </row>
    <row r="51" spans="2:7" ht="16.5" thickBot="1">
      <c r="B51" s="35" t="s">
        <v>8</v>
      </c>
      <c r="C51" s="36">
        <f>SUM(C48:C50)</f>
        <v>44261727</v>
      </c>
      <c r="F51" s="32"/>
      <c r="G51" s="32"/>
    </row>
    <row r="52" spans="2:7" ht="15.75">
      <c r="B52" s="34"/>
      <c r="C52" s="29"/>
      <c r="D52" s="32"/>
      <c r="E52" s="32"/>
      <c r="F52" s="32"/>
      <c r="G52" s="32"/>
    </row>
    <row r="53" spans="2:7" ht="16.5" thickBot="1">
      <c r="B53" s="44" t="s">
        <v>28</v>
      </c>
      <c r="C53" s="44"/>
      <c r="D53" s="44"/>
      <c r="E53" s="44"/>
      <c r="F53" s="33"/>
      <c r="G53" s="32"/>
    </row>
    <row r="54" spans="2:7" ht="16.5" thickBot="1">
      <c r="B54" s="26" t="s">
        <v>1</v>
      </c>
      <c r="C54" s="27">
        <v>10801439</v>
      </c>
      <c r="F54" s="33"/>
      <c r="G54" s="32"/>
    </row>
    <row r="55" spans="2:7" ht="16.5" thickBot="1">
      <c r="B55" s="11" t="s">
        <v>15</v>
      </c>
      <c r="C55" s="24">
        <v>0</v>
      </c>
      <c r="F55" s="33"/>
      <c r="G55" s="32"/>
    </row>
    <row r="56" spans="2:7" ht="16.5" thickBot="1">
      <c r="B56" s="1" t="s">
        <v>8</v>
      </c>
      <c r="C56" s="20">
        <f>SUM(C54:C55)</f>
        <v>10801439</v>
      </c>
      <c r="F56" s="32"/>
      <c r="G56" s="32"/>
    </row>
    <row r="57" spans="2:7" ht="15.75">
      <c r="B57" s="34"/>
      <c r="C57" s="29"/>
      <c r="D57" s="32"/>
      <c r="E57" s="32"/>
      <c r="F57" s="32"/>
      <c r="G57" s="32"/>
    </row>
    <row r="58" spans="2:7" ht="16.5" thickBot="1">
      <c r="B58" s="19" t="s">
        <v>14</v>
      </c>
      <c r="C58" s="37"/>
      <c r="D58" s="32"/>
      <c r="E58" s="32"/>
      <c r="F58" s="32"/>
      <c r="G58" s="32"/>
    </row>
    <row r="59" spans="2:7" ht="15.75">
      <c r="B59" s="6" t="s">
        <v>1</v>
      </c>
      <c r="C59" s="13">
        <f>183602+577+1123+728+214+20266+9098+5373+40219</f>
        <v>261200</v>
      </c>
      <c r="D59" s="32"/>
      <c r="E59" s="32"/>
      <c r="F59" s="32"/>
      <c r="G59" s="32"/>
    </row>
    <row r="60" spans="2:7" ht="15.75">
      <c r="B60" s="7" t="s">
        <v>2</v>
      </c>
      <c r="C60" s="12">
        <f>2+90+89+910+44+2+4+3.395</f>
        <v>1144.395</v>
      </c>
      <c r="D60" s="32"/>
      <c r="E60" s="32"/>
      <c r="F60" s="32"/>
      <c r="G60" s="32"/>
    </row>
    <row r="61" spans="2:7" ht="15.75">
      <c r="B61" s="7" t="s">
        <v>3</v>
      </c>
      <c r="C61" s="12">
        <f>9+44+39+130+160+100+65+2+57+3+1.719</f>
        <v>610.719</v>
      </c>
      <c r="D61" s="32"/>
      <c r="E61" s="32"/>
      <c r="F61" s="32"/>
      <c r="G61" s="32"/>
    </row>
    <row r="62" spans="2:7" ht="15.75">
      <c r="B62" s="7" t="s">
        <v>4</v>
      </c>
      <c r="C62" s="12">
        <f>11.285+2+11+2.035+6.827+7+5.887+8</f>
        <v>54.034</v>
      </c>
      <c r="D62" s="32"/>
      <c r="E62" s="32"/>
      <c r="F62" s="32"/>
      <c r="G62" s="32"/>
    </row>
    <row r="63" spans="2:7" ht="16.5" thickBot="1">
      <c r="B63" s="7" t="s">
        <v>15</v>
      </c>
      <c r="C63" s="12">
        <f>1154+216</f>
        <v>1370</v>
      </c>
      <c r="D63" s="32"/>
      <c r="E63" s="32"/>
      <c r="F63" s="32"/>
      <c r="G63" s="32"/>
    </row>
    <row r="64" spans="2:8" ht="16.5" thickBot="1">
      <c r="B64" s="1" t="s">
        <v>16</v>
      </c>
      <c r="C64" s="20">
        <f>SUM(C59:C63)</f>
        <v>264379.148</v>
      </c>
      <c r="D64" s="32"/>
      <c r="E64" s="33"/>
      <c r="F64" s="33"/>
      <c r="G64" s="33"/>
      <c r="H64" s="5"/>
    </row>
    <row r="65" spans="2:7" ht="15.75">
      <c r="B65" s="34"/>
      <c r="C65" s="29"/>
      <c r="D65" s="32"/>
      <c r="E65" s="32"/>
      <c r="F65" s="32"/>
      <c r="G65" s="32"/>
    </row>
    <row r="67" spans="1:4" ht="15.75">
      <c r="A67" s="2" t="s">
        <v>20</v>
      </c>
      <c r="D67" s="2" t="s">
        <v>21</v>
      </c>
    </row>
    <row r="69" spans="1:4" ht="15.75">
      <c r="A69" s="2" t="s">
        <v>25</v>
      </c>
      <c r="D69" s="2" t="s">
        <v>26</v>
      </c>
    </row>
  </sheetData>
  <sheetProtection/>
  <mergeCells count="6">
    <mergeCell ref="A2:E2"/>
    <mergeCell ref="B4:B5"/>
    <mergeCell ref="C4:C5"/>
    <mergeCell ref="B39:E39"/>
    <mergeCell ref="B47:E47"/>
    <mergeCell ref="B53:E5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EASKCENTR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Ларионова Елена</dc:creator>
  <cp:keywords/>
  <dc:description/>
  <cp:lastModifiedBy>Хлыстова Анна Сергеевна</cp:lastModifiedBy>
  <cp:lastPrinted>2016-09-14T09:56:00Z</cp:lastPrinted>
  <dcterms:created xsi:type="dcterms:W3CDTF">2011-05-20T10:40:08Z</dcterms:created>
  <dcterms:modified xsi:type="dcterms:W3CDTF">2020-06-29T08:08:10Z</dcterms:modified>
  <cp:category/>
  <cp:version/>
  <cp:contentType/>
  <cp:contentStatus/>
</cp:coreProperties>
</file>