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/>
  <calcPr fullCalcOnLoad="1"/>
</workbook>
</file>

<file path=xl/sharedStrings.xml><?xml version="1.0" encoding="utf-8"?>
<sst xmlns="http://schemas.openxmlformats.org/spreadsheetml/2006/main" count="378" uniqueCount="33">
  <si>
    <t>Всего:</t>
  </si>
  <si>
    <t>диапазон напряжения ВН</t>
  </si>
  <si>
    <t>диапазон напряжения СН1</t>
  </si>
  <si>
    <t>диапазон напряжения СН2</t>
  </si>
  <si>
    <t>диапазон напряжения НН</t>
  </si>
  <si>
    <t>В том числе:</t>
  </si>
  <si>
    <t>Наименование</t>
  </si>
  <si>
    <t>количество, кВтч</t>
  </si>
  <si>
    <t>Всего, кВтч</t>
  </si>
  <si>
    <t>генераторное напряжение</t>
  </si>
  <si>
    <t>Генераторное напряжение</t>
  </si>
  <si>
    <t xml:space="preserve">1.3. Отпуск электроэнергии через сети  МУП "КГЭС" </t>
  </si>
  <si>
    <t>диапазон напряжения ВН (СН КГЭС)</t>
  </si>
  <si>
    <t xml:space="preserve">1.4. Отпуск электроэнергии через сети  МУП "АЭСК" </t>
  </si>
  <si>
    <t>2. Отпуск мощности</t>
  </si>
  <si>
    <t>диапазон напряжения ГН</t>
  </si>
  <si>
    <t>Всего, кВт</t>
  </si>
  <si>
    <t>1. Отпуск электроэнергии за январь</t>
  </si>
  <si>
    <t>1.1. Отпуск электроэнергии через сети  филиала ОАО "МРСК Северо-Запада" "Колэнерго" ( для ОАО "Апатит")</t>
  </si>
  <si>
    <t>Отчет об объеме фактического полезного отпуска электрической энергии (мощности) потребителям</t>
  </si>
  <si>
    <t>Начальник СОРЭМ</t>
  </si>
  <si>
    <t>А. А. Кузьмичёв</t>
  </si>
  <si>
    <t>1.2. Отпуск электроэнергии через сети  ОАО "Апатит" ( для стор. потребителей, без КГЭС )</t>
  </si>
  <si>
    <t xml:space="preserve">1.5. Отпуск электроэнергии через сети филиала ОАО "МРСК Северо-Запада" "Колэнерго" </t>
  </si>
  <si>
    <t>1.6. Отпуск электроэнергии через сети филиала ПАО "МРСК Волги"</t>
  </si>
  <si>
    <t>Инженер 1 категории БОРЭМ СОРЭМ</t>
  </si>
  <si>
    <t>А.С. Хлыстова</t>
  </si>
  <si>
    <t>1. Отпуск электроэнергии за март</t>
  </si>
  <si>
    <t>1.7. Отпуск электроэнергии по сетям Ленинградской области</t>
  </si>
  <si>
    <t>1. Отпуск электроэнергии за февраль</t>
  </si>
  <si>
    <t>1. Отпуск электроэнергии за апрель</t>
  </si>
  <si>
    <t>1. Отпуск электроэнергии за май</t>
  </si>
  <si>
    <t>1. Отпуск электроэнергии за июнь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</si>
</sst>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#,##0.00&quot;р.&quot;"/>
    <numFmt numFmtId="195" formatCode="#,##0.0"/>
    <numFmt numFmtId="196" formatCode="#,##0.000"/>
    <numFmt numFmtId="197" formatCode="#,##0.0000"/>
    <numFmt numFmtId="198" formatCode="#,##0&quot;р.&quot;"/>
    <numFmt numFmtId="199" formatCode="#,##0.00000"/>
    <numFmt numFmtId="200" formatCode="#,##0.000000"/>
    <numFmt numFmtId="201" formatCode="0.0"/>
    <numFmt numFmtId="202" formatCode="#,##0.000000&quot;р.&quot;"/>
    <numFmt numFmtId="203" formatCode="[$-F800]dddd\,\ mmmm\ dd\,\ yyyy"/>
    <numFmt numFmtId="204" formatCode="_(* #,##0_);_(* \(#,##0\);_(* &quot;-&quot;??_);_(@_)"/>
    <numFmt numFmtId="205" formatCode="0.0000000000"/>
    <numFmt numFmtId="206" formatCode="0.000000000"/>
    <numFmt numFmtId="207" formatCode="_-* #,##0.00[$€-1]_-;\-* #,##0.00[$€-1]_-;_-* &quot;-&quot;??[$€-1]_-"/>
    <numFmt numFmtId="208" formatCode="General_)"/>
    <numFmt numFmtId="209" formatCode="#,##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sz val="10"/>
      <name val="NTHarmonica"/>
      <family val="0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16" fillId="0" borderId="0" applyFont="0" applyFill="0" applyBorder="0" applyAlignment="0" applyProtection="0"/>
    <xf numFmtId="207" fontId="17" fillId="0" borderId="0" applyFont="0" applyFill="0" applyBorder="0" applyAlignment="0" applyProtection="0"/>
    <xf numFmtId="49" fontId="18" fillId="0" borderId="0" applyBorder="0">
      <alignment vertical="top"/>
      <protection/>
    </xf>
    <xf numFmtId="0" fontId="19" fillId="0" borderId="0">
      <alignment/>
      <protection/>
    </xf>
    <xf numFmtId="0" fontId="19" fillId="0" borderId="0" applyNumberFormat="0">
      <alignment horizontal="left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208" fontId="15" fillId="0" borderId="1">
      <alignment/>
      <protection locked="0"/>
    </xf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Border="0">
      <alignment horizontal="center" vertical="center" wrapText="1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7" applyBorder="0">
      <alignment horizontal="center" vertical="center" wrapText="1"/>
      <protection/>
    </xf>
    <xf numFmtId="208" fontId="22" fillId="28" borderId="1">
      <alignment/>
      <protection/>
    </xf>
    <xf numFmtId="4" fontId="18" fillId="29" borderId="8" applyBorder="0">
      <alignment horizontal="right"/>
      <protection/>
    </xf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13" fillId="0" borderId="0">
      <alignment horizontal="center" vertical="top" wrapText="1"/>
      <protection/>
    </xf>
    <xf numFmtId="0" fontId="14" fillId="0" borderId="0">
      <alignment horizontal="center" vertical="center" wrapText="1"/>
      <protection/>
    </xf>
    <xf numFmtId="0" fontId="23" fillId="31" borderId="0" applyFill="0">
      <alignment wrapText="1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49" fontId="23" fillId="0" borderId="0">
      <alignment horizontal="center"/>
      <protection/>
    </xf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4" fontId="18" fillId="31" borderId="0" applyFont="0" applyBorder="0">
      <alignment horizontal="right"/>
      <protection/>
    </xf>
    <xf numFmtId="4" fontId="18" fillId="31" borderId="13" applyBorder="0">
      <alignment horizontal="right"/>
      <protection/>
    </xf>
    <xf numFmtId="4" fontId="18" fillId="35" borderId="14" applyBorder="0">
      <alignment horizontal="right"/>
      <protection/>
    </xf>
    <xf numFmtId="0" fontId="55" fillId="36" borderId="0" applyNumberFormat="0" applyBorder="0" applyAlignment="0" applyProtection="0"/>
    <xf numFmtId="0" fontId="9" fillId="0" borderId="15" applyNumberFormat="0" applyFill="0" applyAlignment="0" applyProtection="0"/>
    <xf numFmtId="0" fontId="8" fillId="37" borderId="16" applyNumberFormat="0" applyAlignment="0" applyProtection="0"/>
    <xf numFmtId="0" fontId="7" fillId="38" borderId="0" applyNumberFormat="0" applyBorder="0" applyAlignment="0" applyProtection="0"/>
    <xf numFmtId="0" fontId="6" fillId="39" borderId="17" applyNumberFormat="0" applyFont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11" fillId="0" borderId="18" applyNumberFormat="0" applyFill="0" applyAlignment="0" applyProtection="0"/>
    <xf numFmtId="0" fontId="10" fillId="40" borderId="19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20" xfId="216" applyFont="1" applyBorder="1">
      <alignment/>
      <protection/>
    </xf>
    <xf numFmtId="0" fontId="4" fillId="0" borderId="0" xfId="195" applyFont="1">
      <alignment/>
      <protection/>
    </xf>
    <xf numFmtId="0" fontId="4" fillId="0" borderId="0" xfId="216" applyFont="1">
      <alignment/>
      <protection/>
    </xf>
    <xf numFmtId="0" fontId="5" fillId="0" borderId="0" xfId="216" applyFont="1">
      <alignment/>
      <protection/>
    </xf>
    <xf numFmtId="3" fontId="4" fillId="0" borderId="0" xfId="195" applyNumberFormat="1" applyFont="1">
      <alignment/>
      <protection/>
    </xf>
    <xf numFmtId="0" fontId="4" fillId="0" borderId="13" xfId="216" applyFont="1" applyBorder="1">
      <alignment/>
      <protection/>
    </xf>
    <xf numFmtId="0" fontId="4" fillId="0" borderId="21" xfId="216" applyFont="1" applyBorder="1">
      <alignment/>
      <protection/>
    </xf>
    <xf numFmtId="0" fontId="4" fillId="0" borderId="22" xfId="216" applyFont="1" applyBorder="1">
      <alignment/>
      <protection/>
    </xf>
    <xf numFmtId="3" fontId="4" fillId="0" borderId="23" xfId="216" applyNumberFormat="1" applyFont="1" applyFill="1" applyBorder="1" applyAlignment="1">
      <alignment horizontal="center"/>
      <protection/>
    </xf>
    <xf numFmtId="0" fontId="4" fillId="0" borderId="0" xfId="195" applyFont="1" applyFill="1">
      <alignment/>
      <protection/>
    </xf>
    <xf numFmtId="0" fontId="4" fillId="0" borderId="24" xfId="216" applyFont="1" applyBorder="1">
      <alignment/>
      <protection/>
    </xf>
    <xf numFmtId="3" fontId="4" fillId="0" borderId="25" xfId="216" applyNumberFormat="1" applyFont="1" applyFill="1" applyBorder="1" applyAlignment="1">
      <alignment horizontal="center"/>
      <protection/>
    </xf>
    <xf numFmtId="3" fontId="4" fillId="0" borderId="14" xfId="216" applyNumberFormat="1" applyFont="1" applyFill="1" applyBorder="1" applyAlignment="1">
      <alignment horizontal="center"/>
      <protection/>
    </xf>
    <xf numFmtId="3" fontId="4" fillId="0" borderId="14" xfId="214" applyNumberFormat="1" applyFont="1" applyFill="1" applyBorder="1" applyAlignment="1">
      <alignment horizontal="center"/>
      <protection/>
    </xf>
    <xf numFmtId="3" fontId="4" fillId="0" borderId="25" xfId="214" applyNumberFormat="1" applyFont="1" applyFill="1" applyBorder="1" applyAlignment="1">
      <alignment horizontal="center"/>
      <protection/>
    </xf>
    <xf numFmtId="3" fontId="4" fillId="0" borderId="14" xfId="215" applyNumberFormat="1" applyFont="1" applyFill="1" applyBorder="1" applyAlignment="1">
      <alignment horizontal="center"/>
      <protection/>
    </xf>
    <xf numFmtId="3" fontId="4" fillId="0" borderId="25" xfId="215" applyNumberFormat="1" applyFont="1" applyFill="1" applyBorder="1" applyAlignment="1">
      <alignment horizontal="center"/>
      <protection/>
    </xf>
    <xf numFmtId="0" fontId="25" fillId="0" borderId="0" xfId="195" applyFont="1" applyBorder="1">
      <alignment/>
      <protection/>
    </xf>
    <xf numFmtId="0" fontId="25" fillId="0" borderId="0" xfId="195" applyFont="1">
      <alignment/>
      <protection/>
    </xf>
    <xf numFmtId="3" fontId="5" fillId="0" borderId="26" xfId="216" applyNumberFormat="1" applyFont="1" applyFill="1" applyBorder="1" applyAlignment="1">
      <alignment horizontal="center"/>
      <protection/>
    </xf>
    <xf numFmtId="0" fontId="5" fillId="0" borderId="0" xfId="216" applyFont="1" applyFill="1">
      <alignment/>
      <protection/>
    </xf>
    <xf numFmtId="0" fontId="5" fillId="0" borderId="0" xfId="195" applyFont="1" applyFill="1" applyBorder="1">
      <alignment/>
      <protection/>
    </xf>
    <xf numFmtId="3" fontId="5" fillId="0" borderId="0" xfId="195" applyNumberFormat="1" applyFont="1" applyFill="1" applyBorder="1">
      <alignment/>
      <protection/>
    </xf>
    <xf numFmtId="3" fontId="4" fillId="0" borderId="27" xfId="216" applyNumberFormat="1" applyFont="1" applyFill="1" applyBorder="1" applyAlignment="1">
      <alignment horizontal="center"/>
      <protection/>
    </xf>
    <xf numFmtId="0" fontId="56" fillId="0" borderId="0" xfId="195" applyFont="1">
      <alignment/>
      <protection/>
    </xf>
    <xf numFmtId="0" fontId="4" fillId="0" borderId="28" xfId="216" applyFont="1" applyBorder="1">
      <alignment/>
      <protection/>
    </xf>
    <xf numFmtId="3" fontId="4" fillId="0" borderId="29" xfId="216" applyNumberFormat="1" applyFont="1" applyFill="1" applyBorder="1" applyAlignment="1">
      <alignment horizontal="center"/>
      <protection/>
    </xf>
    <xf numFmtId="3" fontId="4" fillId="0" borderId="23" xfId="214" applyNumberFormat="1" applyFont="1" applyFill="1" applyBorder="1" applyAlignment="1">
      <alignment horizontal="center"/>
      <protection/>
    </xf>
    <xf numFmtId="3" fontId="56" fillId="0" borderId="0" xfId="216" applyNumberFormat="1" applyFont="1" applyFill="1" applyBorder="1" applyAlignment="1">
      <alignment horizontal="center"/>
      <protection/>
    </xf>
    <xf numFmtId="0" fontId="4" fillId="0" borderId="7" xfId="216" applyFont="1" applyBorder="1">
      <alignment/>
      <protection/>
    </xf>
    <xf numFmtId="3" fontId="4" fillId="0" borderId="30" xfId="216" applyNumberFormat="1" applyFont="1" applyFill="1" applyBorder="1" applyAlignment="1">
      <alignment horizontal="center"/>
      <protection/>
    </xf>
    <xf numFmtId="0" fontId="57" fillId="0" borderId="0" xfId="195" applyFont="1">
      <alignment/>
      <protection/>
    </xf>
    <xf numFmtId="3" fontId="57" fillId="0" borderId="0" xfId="195" applyNumberFormat="1" applyFont="1">
      <alignment/>
      <protection/>
    </xf>
    <xf numFmtId="0" fontId="56" fillId="0" borderId="0" xfId="216" applyFont="1" applyBorder="1">
      <alignment/>
      <protection/>
    </xf>
    <xf numFmtId="0" fontId="5" fillId="0" borderId="31" xfId="216" applyFont="1" applyBorder="1">
      <alignment/>
      <protection/>
    </xf>
    <xf numFmtId="3" fontId="5" fillId="0" borderId="32" xfId="216" applyNumberFormat="1" applyFont="1" applyFill="1" applyBorder="1" applyAlignment="1">
      <alignment horizontal="center"/>
      <protection/>
    </xf>
    <xf numFmtId="0" fontId="4" fillId="0" borderId="0" xfId="195" applyFont="1" applyFill="1" applyBorder="1" applyAlignment="1">
      <alignment horizontal="center"/>
      <protection/>
    </xf>
    <xf numFmtId="4" fontId="57" fillId="0" borderId="0" xfId="195" applyNumberFormat="1" applyFont="1">
      <alignment/>
      <protection/>
    </xf>
    <xf numFmtId="0" fontId="5" fillId="0" borderId="0" xfId="216" applyFont="1" applyAlignment="1">
      <alignment horizontal="center"/>
      <protection/>
    </xf>
    <xf numFmtId="0" fontId="4" fillId="0" borderId="33" xfId="195" applyFont="1" applyBorder="1" applyAlignment="1">
      <alignment horizontal="center" vertical="center"/>
      <protection/>
    </xf>
    <xf numFmtId="0" fontId="4" fillId="0" borderId="34" xfId="195" applyFont="1" applyBorder="1" applyAlignment="1">
      <alignment horizontal="center" vertical="center"/>
      <protection/>
    </xf>
    <xf numFmtId="0" fontId="4" fillId="0" borderId="33" xfId="195" applyFont="1" applyFill="1" applyBorder="1" applyAlignment="1">
      <alignment horizontal="center" vertical="center"/>
      <protection/>
    </xf>
    <xf numFmtId="0" fontId="4" fillId="0" borderId="34" xfId="195" applyFont="1" applyFill="1" applyBorder="1" applyAlignment="1">
      <alignment horizontal="center" vertical="center"/>
      <protection/>
    </xf>
    <xf numFmtId="0" fontId="25" fillId="0" borderId="0" xfId="195" applyFont="1" applyBorder="1" applyAlignment="1">
      <alignment horizontal="left" wrapText="1"/>
      <protection/>
    </xf>
  </cellXfs>
  <cellStyles count="241">
    <cellStyle name="Normal" xfId="0"/>
    <cellStyle name="_194" xfId="15"/>
    <cellStyle name="_Сб-macro 2020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— акцент2" xfId="28"/>
    <cellStyle name="20% - Акцент2 2" xfId="29"/>
    <cellStyle name="20% - Акцент2 2 2" xfId="30"/>
    <cellStyle name="20% - Акцент2 2 2 2" xfId="31"/>
    <cellStyle name="20% - Акцент2 2 3" xfId="32"/>
    <cellStyle name="20% - Акцент2 2 3 2" xfId="33"/>
    <cellStyle name="20% - Акцент2 2 4" xfId="34"/>
    <cellStyle name="20% - Акцент2 2 4 2" xfId="35"/>
    <cellStyle name="20% - Акцент2 2 5" xfId="36"/>
    <cellStyle name="20% - Акцент2 2 5 2" xfId="37"/>
    <cellStyle name="20% - Акцент2 2 6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2 4 2" xfId="46"/>
    <cellStyle name="20% - Акцент3 2 5" xfId="47"/>
    <cellStyle name="20% - Акцент3 2 5 2" xfId="48"/>
    <cellStyle name="20% - Акцент3 2 6" xfId="49"/>
    <cellStyle name="20% — акцент4" xfId="50"/>
    <cellStyle name="20% - Акцент4 2" xfId="51"/>
    <cellStyle name="20% - Акцент4 2 2" xfId="52"/>
    <cellStyle name="20% - Акцент4 2 2 2" xfId="53"/>
    <cellStyle name="20% - Акцент4 2 3" xfId="54"/>
    <cellStyle name="20% - Акцент4 2 3 2" xfId="55"/>
    <cellStyle name="20% - Акцент4 2 4" xfId="56"/>
    <cellStyle name="20% - Акцент4 2 4 2" xfId="57"/>
    <cellStyle name="20% - Акцент4 2 5" xfId="58"/>
    <cellStyle name="20% - Акцент4 2 5 2" xfId="59"/>
    <cellStyle name="20% - Акцент4 2 6" xfId="60"/>
    <cellStyle name="20% — акцент5" xfId="61"/>
    <cellStyle name="20% - Акцент5 2" xfId="62"/>
    <cellStyle name="20% - Акцент5 2 2" xfId="63"/>
    <cellStyle name="20% - Акцент5 2 2 2" xfId="64"/>
    <cellStyle name="20% - Акцент5 2 3" xfId="65"/>
    <cellStyle name="20% - Акцент5 2 3 2" xfId="66"/>
    <cellStyle name="20% - Акцент5 2 4" xfId="67"/>
    <cellStyle name="20% - Акцент5 2 4 2" xfId="68"/>
    <cellStyle name="20% - Акцент5 2 5" xfId="69"/>
    <cellStyle name="20% - Акцент5 2 5 2" xfId="70"/>
    <cellStyle name="20% - Акцент5 2 6" xfId="71"/>
    <cellStyle name="20% — акцент6" xfId="72"/>
    <cellStyle name="20% - Акцент6 2" xfId="73"/>
    <cellStyle name="20% - Акцент6 2 2" xfId="74"/>
    <cellStyle name="20% - Акцент6 2 2 2" xfId="75"/>
    <cellStyle name="20% - Акцент6 2 3" xfId="76"/>
    <cellStyle name="20% - Акцент6 2 3 2" xfId="77"/>
    <cellStyle name="20% - Акцент6 2 4" xfId="78"/>
    <cellStyle name="20% - Акцент6 2 4 2" xfId="79"/>
    <cellStyle name="20% - Акцент6 2 5" xfId="80"/>
    <cellStyle name="20% - Акцент6 2 5 2" xfId="81"/>
    <cellStyle name="20% - Акцент6 2 6" xfId="82"/>
    <cellStyle name="40% — акцент1" xfId="83"/>
    <cellStyle name="40% - Акцент1 2" xfId="84"/>
    <cellStyle name="40% - Акцент1 2 2" xfId="85"/>
    <cellStyle name="40% - Акцент1 2 2 2" xfId="86"/>
    <cellStyle name="40% - Акцент1 2 3" xfId="87"/>
    <cellStyle name="40% - Акцент1 2 3 2" xfId="88"/>
    <cellStyle name="40% - Акцент1 2 4" xfId="89"/>
    <cellStyle name="40% - Акцент1 2 4 2" xfId="90"/>
    <cellStyle name="40% - Акцент1 2 5" xfId="91"/>
    <cellStyle name="40% - Акцент1 2 5 2" xfId="92"/>
    <cellStyle name="40% - Акцент1 2 6" xfId="93"/>
    <cellStyle name="40% — акцент2" xfId="94"/>
    <cellStyle name="40% - Акцент2 2" xfId="95"/>
    <cellStyle name="40% - Акцент2 2 2" xfId="96"/>
    <cellStyle name="40% - Акцент2 2 2 2" xfId="97"/>
    <cellStyle name="40% - Акцент2 2 3" xfId="98"/>
    <cellStyle name="40% - Акцент2 2 3 2" xfId="99"/>
    <cellStyle name="40% - Акцент2 2 4" xfId="100"/>
    <cellStyle name="40% - Акцент2 2 4 2" xfId="101"/>
    <cellStyle name="40% - Акцент2 2 5" xfId="102"/>
    <cellStyle name="40% - Акцент2 2 5 2" xfId="103"/>
    <cellStyle name="40% - Акцент2 2 6" xfId="104"/>
    <cellStyle name="40% — акцент3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3 2" xfId="110"/>
    <cellStyle name="40% - Акцент3 2 4" xfId="111"/>
    <cellStyle name="40% - Акцент3 2 4 2" xfId="112"/>
    <cellStyle name="40% - Акцент3 2 5" xfId="113"/>
    <cellStyle name="40% - Акцент3 2 5 2" xfId="114"/>
    <cellStyle name="40% - Акцент3 2 6" xfId="115"/>
    <cellStyle name="40% — акцент4" xfId="116"/>
    <cellStyle name="40% - Акцент4 2" xfId="117"/>
    <cellStyle name="40% - Акцент4 2 2" xfId="118"/>
    <cellStyle name="40% - Акцент4 2 2 2" xfId="119"/>
    <cellStyle name="40% - Акцент4 2 3" xfId="120"/>
    <cellStyle name="40% - Акцент4 2 3 2" xfId="121"/>
    <cellStyle name="40% - Акцент4 2 4" xfId="122"/>
    <cellStyle name="40% - Акцент4 2 4 2" xfId="123"/>
    <cellStyle name="40% - Акцент4 2 5" xfId="124"/>
    <cellStyle name="40% - Акцент4 2 5 2" xfId="125"/>
    <cellStyle name="40% - Акцент4 2 6" xfId="126"/>
    <cellStyle name="40% — акцент5" xfId="127"/>
    <cellStyle name="40% - Акцент5 2" xfId="128"/>
    <cellStyle name="40% - Акцент5 2 2" xfId="129"/>
    <cellStyle name="40% - Акцент5 2 2 2" xfId="130"/>
    <cellStyle name="40% - Акцент5 2 3" xfId="131"/>
    <cellStyle name="40% - Акцент5 2 3 2" xfId="132"/>
    <cellStyle name="40% - Акцент5 2 4" xfId="133"/>
    <cellStyle name="40% - Акцент5 2 4 2" xfId="134"/>
    <cellStyle name="40% - Акцент5 2 5" xfId="135"/>
    <cellStyle name="40% - Акцент5 2 5 2" xfId="136"/>
    <cellStyle name="40% - Акцент5 2 6" xfId="137"/>
    <cellStyle name="40% — акцент6" xfId="138"/>
    <cellStyle name="40% - Акцент6 2" xfId="139"/>
    <cellStyle name="40% - Акцент6 2 2" xfId="140"/>
    <cellStyle name="40% - Акцент6 2 2 2" xfId="141"/>
    <cellStyle name="40% - Акцент6 2 3" xfId="142"/>
    <cellStyle name="40% - Акцент6 2 3 2" xfId="143"/>
    <cellStyle name="40% - Акцент6 2 4" xfId="144"/>
    <cellStyle name="40% - Акцент6 2 4 2" xfId="145"/>
    <cellStyle name="40% - Акцент6 2 5" xfId="146"/>
    <cellStyle name="40% - Акцент6 2 5 2" xfId="147"/>
    <cellStyle name="40% - Акцент6 2 6" xfId="148"/>
    <cellStyle name="60% — акцент1" xfId="149"/>
    <cellStyle name="60% — акцент2" xfId="150"/>
    <cellStyle name="60% — акцент3" xfId="151"/>
    <cellStyle name="60% — акцент4" xfId="152"/>
    <cellStyle name="60% — акцент5" xfId="153"/>
    <cellStyle name="60% — акцент6" xfId="154"/>
    <cellStyle name="Currency [0]" xfId="155"/>
    <cellStyle name="Euro" xfId="156"/>
    <cellStyle name="Normal_Form2.1" xfId="157"/>
    <cellStyle name="Normal1" xfId="158"/>
    <cellStyle name="Price_Body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Беззащитный" xfId="166"/>
    <cellStyle name="Ввод " xfId="167"/>
    <cellStyle name="Вывод" xfId="168"/>
    <cellStyle name="Вычисление" xfId="169"/>
    <cellStyle name="Hyperlink" xfId="170"/>
    <cellStyle name="Гиперссылка 2" xfId="171"/>
    <cellStyle name="Currency" xfId="172"/>
    <cellStyle name="Currency [0]" xfId="173"/>
    <cellStyle name="ЄЄЄ_x0004_ЄЄЄЀЄЄЄЄЄ_x0004_ЄЄЄЄЄ" xfId="174"/>
    <cellStyle name="Заголовок" xfId="175"/>
    <cellStyle name="Заголовок 1" xfId="176"/>
    <cellStyle name="Заголовок 2" xfId="177"/>
    <cellStyle name="Заголовок 3" xfId="178"/>
    <cellStyle name="Заголовок 4" xfId="179"/>
    <cellStyle name="ЗаголовокСтолбца" xfId="180"/>
    <cellStyle name="Защитный" xfId="181"/>
    <cellStyle name="Значение" xfId="182"/>
    <cellStyle name="Итог" xfId="183"/>
    <cellStyle name="Контрольная ячейка" xfId="184"/>
    <cellStyle name="Мой заголовок" xfId="185"/>
    <cellStyle name="Мой заголовок листа" xfId="186"/>
    <cellStyle name="Мои наименования показателей" xfId="187"/>
    <cellStyle name="Название" xfId="188"/>
    <cellStyle name="Название 2" xfId="189"/>
    <cellStyle name="Нейтральный" xfId="190"/>
    <cellStyle name="Обычный 10" xfId="191"/>
    <cellStyle name="Обычный 11" xfId="192"/>
    <cellStyle name="Обычный 12" xfId="193"/>
    <cellStyle name="Обычный 13" xfId="194"/>
    <cellStyle name="Обычный 2" xfId="195"/>
    <cellStyle name="Обычный 2 2" xfId="196"/>
    <cellStyle name="Обычный 2 2 2" xfId="197"/>
    <cellStyle name="Обычный 2 2 3" xfId="198"/>
    <cellStyle name="Обычный 2 3" xfId="199"/>
    <cellStyle name="Обычный 3" xfId="200"/>
    <cellStyle name="Обычный 3 2" xfId="201"/>
    <cellStyle name="Обычный 4" xfId="202"/>
    <cellStyle name="Обычный 4 2" xfId="203"/>
    <cellStyle name="Обычный 4 3" xfId="204"/>
    <cellStyle name="Обычный 5" xfId="205"/>
    <cellStyle name="Обычный 5 2" xfId="206"/>
    <cellStyle name="Обычный 5 3" xfId="207"/>
    <cellStyle name="Обычный 6" xfId="208"/>
    <cellStyle name="Обычный 6 2" xfId="209"/>
    <cellStyle name="Обычный 6 3" xfId="210"/>
    <cellStyle name="Обычный 7" xfId="211"/>
    <cellStyle name="Обычный 8" xfId="212"/>
    <cellStyle name="Обычный 9" xfId="213"/>
    <cellStyle name="Обычный_Апрель Апатит 10" xfId="214"/>
    <cellStyle name="Обычный_Апрель Апатит 11" xfId="215"/>
    <cellStyle name="Обычный_Апрель Апатит 2" xfId="216"/>
    <cellStyle name="Followed Hyperlink" xfId="217"/>
    <cellStyle name="Плохой" xfId="218"/>
    <cellStyle name="Пояснение" xfId="219"/>
    <cellStyle name="Примечание" xfId="220"/>
    <cellStyle name="Примечание 2" xfId="221"/>
    <cellStyle name="Примечание 2 2" xfId="222"/>
    <cellStyle name="Примечание 2 2 2" xfId="223"/>
    <cellStyle name="Примечание 2 3" xfId="224"/>
    <cellStyle name="Примечание 2 3 2" xfId="225"/>
    <cellStyle name="Примечание 2 4" xfId="226"/>
    <cellStyle name="Примечание 2 4 2" xfId="227"/>
    <cellStyle name="Примечание 2 5" xfId="228"/>
    <cellStyle name="Примечание 2 5 2" xfId="229"/>
    <cellStyle name="Примечание 2 6" xfId="230"/>
    <cellStyle name="Percent" xfId="231"/>
    <cellStyle name="Связанная ячейка" xfId="232"/>
    <cellStyle name="Стиль 1" xfId="233"/>
    <cellStyle name="Текст предупреждения" xfId="234"/>
    <cellStyle name="Текстовый" xfId="235"/>
    <cellStyle name="Тысячи [0]_3Com" xfId="236"/>
    <cellStyle name="Тысячи_3Com" xfId="237"/>
    <cellStyle name="Comma" xfId="238"/>
    <cellStyle name="Comma [0]" xfId="239"/>
    <cellStyle name="Финансовый 2" xfId="240"/>
    <cellStyle name="Формула" xfId="241"/>
    <cellStyle name="ФормулаВБ" xfId="242"/>
    <cellStyle name="ФормулаНаКонтроль" xfId="243"/>
    <cellStyle name="Хороший" xfId="244"/>
    <cellStyle name="㼿" xfId="245"/>
    <cellStyle name="㼿?" xfId="246"/>
    <cellStyle name="㼿㼿" xfId="247"/>
    <cellStyle name="㼿㼿?" xfId="248"/>
    <cellStyle name="㼿㼿㼿" xfId="249"/>
    <cellStyle name="㼿㼿㼿?" xfId="250"/>
    <cellStyle name="㼿㼿㼿㼿" xfId="251"/>
    <cellStyle name="㼿㼿㼿㼿?" xfId="252"/>
    <cellStyle name="㼿㼿㼿㼿㼿" xfId="253"/>
    <cellStyle name="㼿㼿㼿㼿㼿 2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43">
      <selection activeCell="C8" sqref="C8:C12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17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201808626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1749918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4744372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403498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1784653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210491067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148394595</v>
      </c>
      <c r="D16" s="32"/>
      <c r="E16" s="32"/>
      <c r="F16" s="33"/>
      <c r="G16" s="32"/>
    </row>
    <row r="17" spans="2:7" ht="15.75">
      <c r="B17" s="7" t="s">
        <v>2</v>
      </c>
      <c r="C17" s="15">
        <v>300391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148694986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1207262</v>
      </c>
      <c r="D23" s="32"/>
      <c r="E23" s="33"/>
      <c r="F23" s="33"/>
      <c r="G23" s="32"/>
    </row>
    <row r="24" spans="2:7" ht="15.75">
      <c r="B24" s="7" t="s">
        <v>2</v>
      </c>
      <c r="C24" s="15">
        <f>272677-C37</f>
        <v>130237</v>
      </c>
      <c r="D24" s="32"/>
      <c r="E24" s="32"/>
      <c r="F24" s="38"/>
      <c r="G24" s="32"/>
    </row>
    <row r="25" spans="2:7" ht="15.75">
      <c r="B25" s="7" t="s">
        <v>3</v>
      </c>
      <c r="C25" s="15">
        <f>3764997</f>
        <v>3764997</v>
      </c>
      <c r="D25" s="32"/>
      <c r="E25" s="33"/>
      <c r="F25" s="33"/>
      <c r="G25" s="32"/>
    </row>
    <row r="26" spans="2:7" ht="15.75">
      <c r="B26" s="7" t="s">
        <v>4</v>
      </c>
      <c r="C26" s="15">
        <v>232731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5335227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2188</v>
      </c>
      <c r="D31" s="32"/>
      <c r="E31" s="32"/>
      <c r="F31" s="32"/>
      <c r="G31" s="32"/>
    </row>
    <row r="32" spans="2:7" ht="15.75">
      <c r="B32" s="7" t="s">
        <v>3</v>
      </c>
      <c r="C32" s="17">
        <v>948928</v>
      </c>
      <c r="D32" s="32"/>
      <c r="E32" s="32"/>
      <c r="F32" s="32"/>
      <c r="G32" s="32"/>
    </row>
    <row r="33" spans="2:7" ht="16.5" thickBot="1">
      <c r="B33" s="7" t="s">
        <v>4</v>
      </c>
      <c r="C33" s="17">
        <v>151927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1103043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23205</v>
      </c>
      <c r="D36" s="32"/>
      <c r="E36" s="32"/>
      <c r="F36" s="33"/>
      <c r="G36" s="32"/>
    </row>
    <row r="37" spans="2:7" ht="16.5" thickBot="1">
      <c r="B37" s="30" t="s">
        <v>2</v>
      </c>
      <c r="C37" s="31">
        <v>142440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165645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1227439</v>
      </c>
      <c r="E40" s="5"/>
      <c r="F40" s="32"/>
      <c r="G40" s="32"/>
    </row>
    <row r="41" spans="2:7" ht="16.5" thickBot="1">
      <c r="B41" s="11" t="s">
        <v>2</v>
      </c>
      <c r="C41" s="24">
        <v>1174662</v>
      </c>
      <c r="E41" s="5"/>
      <c r="F41" s="32"/>
      <c r="G41" s="32"/>
    </row>
    <row r="42" spans="2:7" ht="16.5" thickBot="1">
      <c r="B42" s="11" t="s">
        <v>3</v>
      </c>
      <c r="C42" s="9">
        <v>1312</v>
      </c>
      <c r="E42" s="5"/>
      <c r="F42" s="32"/>
      <c r="G42" s="32"/>
    </row>
    <row r="43" spans="2:7" ht="15.75">
      <c r="B43" s="8" t="s">
        <v>4</v>
      </c>
      <c r="C43" s="9">
        <v>18840</v>
      </c>
      <c r="E43" s="5"/>
      <c r="F43" s="32"/>
      <c r="G43" s="32"/>
    </row>
    <row r="44" spans="2:7" ht="16.5" thickBot="1">
      <c r="B44" s="7" t="s">
        <v>15</v>
      </c>
      <c r="C44" s="28">
        <v>929384</v>
      </c>
      <c r="E44" s="5"/>
      <c r="F44" s="32"/>
      <c r="G44" s="32"/>
    </row>
    <row r="45" spans="2:7" ht="16.5" thickBot="1">
      <c r="B45" s="1" t="s">
        <v>8</v>
      </c>
      <c r="C45" s="20">
        <f>SUM(C40:C44)</f>
        <v>3351637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41768021</v>
      </c>
      <c r="F48" s="33"/>
      <c r="G48" s="32"/>
    </row>
    <row r="49" spans="2:7" ht="15.75">
      <c r="B49" s="7" t="s">
        <v>3</v>
      </c>
      <c r="C49" s="17">
        <v>5930</v>
      </c>
      <c r="F49" s="32"/>
      <c r="G49" s="32"/>
    </row>
    <row r="50" spans="2:7" ht="16.5" thickBot="1">
      <c r="B50" s="11" t="s">
        <v>15</v>
      </c>
      <c r="C50" s="24">
        <v>183493</v>
      </c>
      <c r="F50" s="33"/>
      <c r="G50" s="32"/>
    </row>
    <row r="51" spans="2:7" ht="16.5" thickBot="1">
      <c r="B51" s="35" t="s">
        <v>8</v>
      </c>
      <c r="C51" s="36">
        <f>SUM(C48:C50)</f>
        <v>41957444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9211309</v>
      </c>
      <c r="F54" s="33"/>
      <c r="G54" s="32"/>
    </row>
    <row r="55" spans="2:7" ht="16.5" thickBot="1">
      <c r="B55" s="11" t="s">
        <v>15</v>
      </c>
      <c r="C55" s="24">
        <v>671776</v>
      </c>
      <c r="F55" s="33"/>
      <c r="G55" s="32"/>
    </row>
    <row r="56" spans="2:7" ht="16.5" thickBot="1">
      <c r="B56" s="1" t="s">
        <v>8</v>
      </c>
      <c r="C56" s="20">
        <f>SUM(C54:C55)</f>
        <v>9883085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42678+9198+4350+14968+201131+930+311+783+1393</f>
        <v>275742</v>
      </c>
      <c r="D59" s="32"/>
      <c r="E59" s="32"/>
      <c r="F59" s="32"/>
      <c r="G59" s="32"/>
    </row>
    <row r="60" spans="2:7" ht="15.75">
      <c r="B60" s="7" t="s">
        <v>2</v>
      </c>
      <c r="C60" s="12">
        <f>408+109+977+0.318+2+3+268+66</f>
        <v>1833.318</v>
      </c>
      <c r="D60" s="32"/>
      <c r="E60" s="32"/>
      <c r="F60" s="32"/>
      <c r="G60" s="32"/>
    </row>
    <row r="61" spans="2:7" ht="15.75">
      <c r="B61" s="7" t="s">
        <v>3</v>
      </c>
      <c r="C61" s="12">
        <f>172+142+1.68+2+3+9+309+78+86+144+78</f>
        <v>1024.68</v>
      </c>
      <c r="D61" s="32"/>
      <c r="E61" s="32"/>
      <c r="F61" s="32"/>
      <c r="G61" s="32"/>
    </row>
    <row r="62" spans="2:7" ht="15.75">
      <c r="B62" s="7" t="s">
        <v>4</v>
      </c>
      <c r="C62" s="12">
        <f>5.751+7+6.878+5+1.905+11.843+2+17</f>
        <v>57.377</v>
      </c>
      <c r="D62" s="32"/>
      <c r="E62" s="32"/>
      <c r="F62" s="32"/>
      <c r="G62" s="32"/>
    </row>
    <row r="63" spans="2:7" ht="16.5" thickBot="1">
      <c r="B63" s="7" t="s">
        <v>15</v>
      </c>
      <c r="C63" s="12">
        <f>417+245+1275</f>
        <v>1937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280594.375</v>
      </c>
      <c r="D64" s="32"/>
      <c r="E64" s="33"/>
      <c r="F64" s="33"/>
      <c r="G64" s="33"/>
      <c r="H64" s="5"/>
    </row>
    <row r="65" spans="2:7" ht="15.75">
      <c r="B65" s="34"/>
      <c r="C65" s="29"/>
      <c r="D65" s="33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29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186889542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1482678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3405050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443118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1022491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193242879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135554207</v>
      </c>
      <c r="D16" s="32"/>
      <c r="E16" s="32"/>
      <c r="F16" s="33"/>
      <c r="G16" s="32"/>
    </row>
    <row r="17" spans="2:7" ht="15.75">
      <c r="B17" s="7" t="s">
        <v>2</v>
      </c>
      <c r="C17" s="15">
        <v>119338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135673545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1209235</v>
      </c>
      <c r="D23" s="32"/>
      <c r="E23" s="33"/>
      <c r="F23" s="33"/>
      <c r="G23" s="32"/>
    </row>
    <row r="24" spans="2:7" ht="15.75">
      <c r="B24" s="7" t="s">
        <v>2</v>
      </c>
      <c r="C24" s="15">
        <f>255300-C37</f>
        <v>118668</v>
      </c>
      <c r="D24" s="32"/>
      <c r="E24" s="32"/>
      <c r="F24" s="38"/>
      <c r="G24" s="32"/>
    </row>
    <row r="25" spans="2:7" ht="15.75">
      <c r="B25" s="7" t="s">
        <v>3</v>
      </c>
      <c r="C25" s="15">
        <v>2417978</v>
      </c>
      <c r="D25" s="32"/>
      <c r="E25" s="33"/>
      <c r="F25" s="33"/>
      <c r="G25" s="32"/>
    </row>
    <row r="26" spans="2:7" ht="15.75">
      <c r="B26" s="7" t="s">
        <v>4</v>
      </c>
      <c r="C26" s="15">
        <v>276145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4022026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2178</v>
      </c>
      <c r="D31" s="32"/>
      <c r="E31" s="32"/>
      <c r="F31" s="32"/>
      <c r="G31" s="32"/>
    </row>
    <row r="32" spans="2:7" ht="15.75">
      <c r="B32" s="7" t="s">
        <v>3</v>
      </c>
      <c r="C32" s="17">
        <v>961969</v>
      </c>
      <c r="D32" s="32"/>
      <c r="E32" s="32"/>
      <c r="F32" s="32"/>
      <c r="G32" s="32"/>
    </row>
    <row r="33" spans="2:7" ht="16.5" thickBot="1">
      <c r="B33" s="7" t="s">
        <v>4</v>
      </c>
      <c r="C33" s="17">
        <v>147933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1112080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19176</v>
      </c>
      <c r="D36" s="32"/>
      <c r="E36" s="32"/>
      <c r="F36" s="33"/>
      <c r="G36" s="32"/>
    </row>
    <row r="37" spans="2:7" ht="16.5" thickBot="1">
      <c r="B37" s="30" t="s">
        <v>2</v>
      </c>
      <c r="C37" s="31">
        <v>136632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155808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1132336</v>
      </c>
      <c r="E40" s="5"/>
      <c r="F40" s="32"/>
      <c r="G40" s="32"/>
    </row>
    <row r="41" spans="2:7" ht="16.5" thickBot="1">
      <c r="B41" s="11" t="s">
        <v>2</v>
      </c>
      <c r="C41" s="24">
        <v>1105862</v>
      </c>
      <c r="E41" s="5"/>
      <c r="F41" s="32"/>
      <c r="G41" s="32"/>
    </row>
    <row r="42" spans="2:7" ht="16.5" thickBot="1">
      <c r="B42" s="11" t="s">
        <v>3</v>
      </c>
      <c r="C42" s="9">
        <v>187</v>
      </c>
      <c r="E42" s="5"/>
      <c r="F42" s="32"/>
      <c r="G42" s="32"/>
    </row>
    <row r="43" spans="2:7" ht="15.75">
      <c r="B43" s="8" t="s">
        <v>4</v>
      </c>
      <c r="C43" s="9">
        <v>19040</v>
      </c>
      <c r="E43" s="5"/>
      <c r="F43" s="32"/>
      <c r="G43" s="32"/>
    </row>
    <row r="44" spans="2:7" ht="16.5" thickBot="1">
      <c r="B44" s="7" t="s">
        <v>15</v>
      </c>
      <c r="C44" s="28">
        <v>853965</v>
      </c>
      <c r="E44" s="5"/>
      <c r="F44" s="32"/>
      <c r="G44" s="32"/>
    </row>
    <row r="45" spans="2:7" ht="16.5" thickBot="1">
      <c r="B45" s="1" t="s">
        <v>8</v>
      </c>
      <c r="C45" s="20">
        <f>SUM(C40:C44)</f>
        <v>3111390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39137580</v>
      </c>
      <c r="F48" s="33"/>
      <c r="G48" s="32"/>
    </row>
    <row r="49" spans="2:7" ht="15.75">
      <c r="B49" s="7" t="s">
        <v>3</v>
      </c>
      <c r="C49" s="17">
        <v>5740</v>
      </c>
      <c r="F49" s="32"/>
      <c r="G49" s="32"/>
    </row>
    <row r="50" spans="2:7" ht="16.5" thickBot="1">
      <c r="B50" s="11" t="s">
        <v>15</v>
      </c>
      <c r="C50" s="24">
        <v>168526</v>
      </c>
      <c r="F50" s="33"/>
      <c r="G50" s="32"/>
    </row>
    <row r="51" spans="2:7" ht="16.5" thickBot="1">
      <c r="B51" s="35" t="s">
        <v>8</v>
      </c>
      <c r="C51" s="36">
        <f>SUM(C48:C50)</f>
        <v>39311846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9856184</v>
      </c>
      <c r="F54" s="33"/>
      <c r="G54" s="32"/>
    </row>
    <row r="55" spans="2:7" ht="16.5" thickBot="1">
      <c r="B55" s="11" t="s">
        <v>15</v>
      </c>
      <c r="C55" s="24">
        <v>0</v>
      </c>
      <c r="F55" s="33"/>
      <c r="G55" s="32"/>
    </row>
    <row r="56" spans="2:7" ht="16.5" thickBot="1">
      <c r="B56" s="1" t="s">
        <v>8</v>
      </c>
      <c r="C56" s="20">
        <f>SUM(C54:C55)</f>
        <v>9856184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195444+9301+4478+39098+15966+292+720+985+1365</f>
        <v>267649</v>
      </c>
      <c r="D59" s="32"/>
      <c r="E59" s="32"/>
      <c r="F59" s="32"/>
      <c r="G59" s="32"/>
    </row>
    <row r="60" spans="2:7" ht="15.75">
      <c r="B60" s="7" t="s">
        <v>2</v>
      </c>
      <c r="C60" s="12">
        <f>172+262+1.478+2+3+103+986+62</f>
        <v>1591.478</v>
      </c>
      <c r="D60" s="32"/>
      <c r="E60" s="32"/>
      <c r="F60" s="32"/>
      <c r="G60" s="32"/>
    </row>
    <row r="61" spans="2:7" ht="15.75">
      <c r="B61" s="7" t="s">
        <v>3</v>
      </c>
      <c r="C61" s="12">
        <f>70+446+2+3+1.728+9+156+148+141+69</f>
        <v>1045.728</v>
      </c>
      <c r="D61" s="32"/>
      <c r="E61" s="32"/>
      <c r="F61" s="32"/>
      <c r="G61" s="32"/>
    </row>
    <row r="62" spans="2:7" ht="15.75">
      <c r="B62" s="7" t="s">
        <v>4</v>
      </c>
      <c r="C62" s="12">
        <f>6.884+6+1.92+5.642+8+11.44+2+17</f>
        <v>58.886</v>
      </c>
      <c r="D62" s="32"/>
      <c r="E62" s="32"/>
      <c r="F62" s="32"/>
      <c r="G62" s="32"/>
    </row>
    <row r="63" spans="2:7" ht="16.5" thickBot="1">
      <c r="B63" s="7" t="s">
        <v>15</v>
      </c>
      <c r="C63" s="12">
        <f>237+1253</f>
        <v>1490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271835.092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43">
      <selection activeCell="G18" sqref="G18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27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196828165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1393139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3502942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409830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1089982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203224058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146545515</v>
      </c>
      <c r="D16" s="32"/>
      <c r="E16" s="32"/>
      <c r="F16" s="33"/>
      <c r="G16" s="32"/>
    </row>
    <row r="17" spans="2:7" ht="15.75">
      <c r="B17" s="7" t="s">
        <v>2</v>
      </c>
      <c r="C17" s="15">
        <v>4712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146550227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1315616</v>
      </c>
      <c r="D23" s="32"/>
      <c r="E23" s="33"/>
      <c r="F23" s="33"/>
      <c r="G23" s="32"/>
    </row>
    <row r="24" spans="2:7" ht="15.75">
      <c r="B24" s="7" t="s">
        <v>2</v>
      </c>
      <c r="C24" s="15">
        <f>263514-C37</f>
        <v>119974</v>
      </c>
      <c r="D24" s="32"/>
      <c r="E24" s="32"/>
      <c r="F24" s="38"/>
      <c r="G24" s="32"/>
    </row>
    <row r="25" spans="2:7" ht="15.75">
      <c r="B25" s="7" t="s">
        <v>3</v>
      </c>
      <c r="C25" s="15">
        <v>2529454</v>
      </c>
      <c r="D25" s="32"/>
      <c r="E25" s="33"/>
      <c r="F25" s="33"/>
      <c r="G25" s="32"/>
    </row>
    <row r="26" spans="2:7" ht="15.75">
      <c r="B26" s="7" t="s">
        <v>4</v>
      </c>
      <c r="C26" s="15">
        <v>253226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4218270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2432</v>
      </c>
      <c r="D31" s="32"/>
      <c r="E31" s="32"/>
      <c r="F31" s="32"/>
      <c r="G31" s="32"/>
    </row>
    <row r="32" spans="2:7" ht="15.75">
      <c r="B32" s="7" t="s">
        <v>3</v>
      </c>
      <c r="C32" s="17">
        <v>942541</v>
      </c>
      <c r="D32" s="32"/>
      <c r="E32" s="32"/>
      <c r="F32" s="32"/>
      <c r="G32" s="32"/>
    </row>
    <row r="33" spans="2:7" ht="16.5" thickBot="1">
      <c r="B33" s="7" t="s">
        <v>4</v>
      </c>
      <c r="C33" s="17">
        <v>156604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1101577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24640</v>
      </c>
      <c r="D36" s="32"/>
      <c r="E36" s="32"/>
      <c r="F36" s="33"/>
      <c r="G36" s="32"/>
    </row>
    <row r="37" spans="2:7" ht="16.5" thickBot="1">
      <c r="B37" s="30" t="s">
        <v>2</v>
      </c>
      <c r="C37" s="31">
        <v>143540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168180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1163482</v>
      </c>
      <c r="E40" s="5"/>
      <c r="F40" s="32"/>
      <c r="G40" s="32"/>
    </row>
    <row r="41" spans="2:7" ht="16.5" thickBot="1">
      <c r="B41" s="11" t="s">
        <v>2</v>
      </c>
      <c r="C41" s="24">
        <v>1122481</v>
      </c>
      <c r="E41" s="5"/>
      <c r="F41" s="32"/>
      <c r="G41" s="32"/>
    </row>
    <row r="42" spans="2:7" ht="16.5" thickBot="1">
      <c r="B42" s="11" t="s">
        <v>3</v>
      </c>
      <c r="C42" s="9">
        <v>1187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910038</v>
      </c>
      <c r="E44" s="5"/>
      <c r="F44" s="32"/>
      <c r="G44" s="32"/>
    </row>
    <row r="45" spans="2:7" ht="16.5" thickBot="1">
      <c r="B45" s="1" t="s">
        <v>8</v>
      </c>
      <c r="C45" s="20">
        <f>SUM(C40:C44)</f>
        <v>3197188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36541796</v>
      </c>
      <c r="F48" s="33"/>
      <c r="G48" s="32"/>
    </row>
    <row r="49" spans="2:7" ht="15.75">
      <c r="B49" s="7" t="s">
        <v>3</v>
      </c>
      <c r="C49" s="17">
        <v>5120</v>
      </c>
      <c r="F49" s="32"/>
      <c r="G49" s="32"/>
    </row>
    <row r="50" spans="2:7" ht="16.5" thickBot="1">
      <c r="B50" s="11" t="s">
        <v>15</v>
      </c>
      <c r="C50" s="24">
        <v>179944</v>
      </c>
      <c r="F50" s="33"/>
      <c r="G50" s="32"/>
    </row>
    <row r="51" spans="2:7" ht="16.5" thickBot="1">
      <c r="B51" s="35" t="s">
        <v>8</v>
      </c>
      <c r="C51" s="36">
        <f>SUM(C48:C50)</f>
        <v>36726860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11261756</v>
      </c>
      <c r="F54" s="33"/>
      <c r="G54" s="32"/>
    </row>
    <row r="55" spans="2:7" ht="16.5" thickBot="1">
      <c r="B55" s="11" t="s">
        <v>15</v>
      </c>
      <c r="C55" s="24">
        <v>0</v>
      </c>
      <c r="F55" s="33"/>
      <c r="G55" s="32"/>
    </row>
    <row r="56" spans="2:7" ht="16.5" thickBot="1">
      <c r="B56" s="1" t="s">
        <v>8</v>
      </c>
      <c r="C56" s="20">
        <f>SUM(C54:C55)</f>
        <v>11261756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196867+4874+35710+14187+1338+613+275+1126+9659</f>
        <v>264649</v>
      </c>
      <c r="D59" s="32"/>
      <c r="E59" s="32"/>
      <c r="F59" s="32"/>
      <c r="G59" s="32"/>
    </row>
    <row r="60" spans="2:7" ht="15.75">
      <c r="B60" s="7" t="s">
        <v>2</v>
      </c>
      <c r="C60" s="12">
        <f>6+2+236+58+3.153+1.684+99+960+3</f>
        <v>1368.837</v>
      </c>
      <c r="D60" s="32"/>
      <c r="E60" s="32"/>
      <c r="F60" s="32"/>
      <c r="G60" s="32"/>
    </row>
    <row r="61" spans="2:7" ht="15.75">
      <c r="B61" s="7" t="s">
        <v>3</v>
      </c>
      <c r="C61" s="12">
        <f>3+323+30+38+95+19+32+2+10+113+155+1.684+57</f>
        <v>878.684</v>
      </c>
      <c r="D61" s="32"/>
      <c r="E61" s="32"/>
      <c r="F61" s="32"/>
      <c r="G61" s="32"/>
    </row>
    <row r="62" spans="2:7" ht="15.75">
      <c r="B62" s="7" t="s">
        <v>4</v>
      </c>
      <c r="C62" s="12">
        <f>1.972+15+6.887+6+11.428+2+5.688+8</f>
        <v>56.97500000000001</v>
      </c>
      <c r="D62" s="32"/>
      <c r="E62" s="32"/>
      <c r="F62" s="32"/>
      <c r="G62" s="32"/>
    </row>
    <row r="63" spans="2:7" ht="16.5" thickBot="1">
      <c r="B63" s="7" t="s">
        <v>15</v>
      </c>
      <c r="C63" s="12">
        <f>245+1256</f>
        <v>1501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268454.496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46">
      <selection activeCell="C8" sqref="C8:C13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30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184734429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1226786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2662528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383587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1028171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190035501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136445482</v>
      </c>
      <c r="D16" s="32"/>
      <c r="E16" s="32"/>
      <c r="F16" s="33"/>
      <c r="G16" s="32"/>
    </row>
    <row r="17" spans="2:7" ht="15.75">
      <c r="B17" s="7" t="s">
        <v>2</v>
      </c>
      <c r="C17" s="15">
        <v>5717</v>
      </c>
      <c r="D17" s="32"/>
      <c r="E17" s="32"/>
      <c r="F17" s="33"/>
      <c r="G17" s="32"/>
    </row>
    <row r="18" spans="2:7" ht="15.75">
      <c r="B18" s="7" t="s">
        <v>3</v>
      </c>
      <c r="C18" s="15">
        <v>57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136451256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1064202</v>
      </c>
      <c r="D23" s="32"/>
      <c r="E23" s="33"/>
      <c r="F23" s="33"/>
      <c r="G23" s="32"/>
    </row>
    <row r="24" spans="2:7" ht="15.75">
      <c r="B24" s="7" t="s">
        <v>2</v>
      </c>
      <c r="C24" s="15">
        <f>248394-C37</f>
        <v>109380</v>
      </c>
      <c r="D24" s="32"/>
      <c r="E24" s="32"/>
      <c r="F24" s="38"/>
      <c r="G24" s="32"/>
    </row>
    <row r="25" spans="2:7" ht="15.75">
      <c r="B25" s="7" t="s">
        <v>3</v>
      </c>
      <c r="C25" s="15">
        <v>2011128</v>
      </c>
      <c r="D25" s="32"/>
      <c r="E25" s="33"/>
      <c r="F25" s="33"/>
      <c r="G25" s="32"/>
    </row>
    <row r="26" spans="2:7" ht="15.75">
      <c r="B26" s="7" t="s">
        <v>4</v>
      </c>
      <c r="C26" s="15">
        <v>236344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3421054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2359</v>
      </c>
      <c r="D31" s="32"/>
      <c r="E31" s="32"/>
      <c r="F31" s="32"/>
      <c r="G31" s="32"/>
    </row>
    <row r="32" spans="2:7" ht="15.75">
      <c r="B32" s="7" t="s">
        <v>3</v>
      </c>
      <c r="C32" s="17">
        <v>628994</v>
      </c>
      <c r="D32" s="32"/>
      <c r="E32" s="32"/>
      <c r="F32" s="32"/>
      <c r="G32" s="32"/>
    </row>
    <row r="33" spans="2:7" ht="16.5" thickBot="1">
      <c r="B33" s="7" t="s">
        <v>4</v>
      </c>
      <c r="C33" s="17">
        <v>147243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778596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17120</v>
      </c>
      <c r="D36" s="32"/>
      <c r="E36" s="32"/>
      <c r="F36" s="33"/>
      <c r="G36" s="32"/>
    </row>
    <row r="37" spans="2:7" ht="16.5" thickBot="1">
      <c r="B37" s="30" t="s">
        <v>2</v>
      </c>
      <c r="C37" s="31">
        <v>139014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156134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1089236</v>
      </c>
      <c r="E40" s="5"/>
      <c r="F40" s="32"/>
      <c r="G40" s="32"/>
    </row>
    <row r="41" spans="2:7" ht="16.5" thickBot="1">
      <c r="B41" s="11" t="s">
        <v>2</v>
      </c>
      <c r="C41" s="24">
        <v>970316</v>
      </c>
      <c r="E41" s="5"/>
      <c r="F41" s="32"/>
      <c r="G41" s="32"/>
    </row>
    <row r="42" spans="2:7" ht="16.5" thickBot="1">
      <c r="B42" s="11" t="s">
        <v>3</v>
      </c>
      <c r="C42" s="9">
        <v>999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855743</v>
      </c>
      <c r="E44" s="5"/>
      <c r="F44" s="32"/>
      <c r="G44" s="32"/>
    </row>
    <row r="45" spans="2:7" ht="16.5" thickBot="1">
      <c r="B45" s="1" t="s">
        <v>8</v>
      </c>
      <c r="C45" s="20">
        <f>SUM(C40:C44)</f>
        <v>2916294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34582415</v>
      </c>
      <c r="F48" s="33"/>
      <c r="G48" s="32"/>
    </row>
    <row r="49" spans="2:7" ht="15.75">
      <c r="B49" s="7" t="s">
        <v>3</v>
      </c>
      <c r="C49" s="17">
        <v>4230</v>
      </c>
      <c r="F49" s="32"/>
      <c r="G49" s="32"/>
    </row>
    <row r="50" spans="2:7" ht="16.5" thickBot="1">
      <c r="B50" s="11" t="s">
        <v>15</v>
      </c>
      <c r="C50" s="24">
        <v>172428</v>
      </c>
      <c r="F50" s="33"/>
      <c r="G50" s="32"/>
    </row>
    <row r="51" spans="2:7" ht="16.5" thickBot="1">
      <c r="B51" s="35" t="s">
        <v>8</v>
      </c>
      <c r="C51" s="36">
        <f>SUM(C48:C50)</f>
        <v>34759073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11553094</v>
      </c>
      <c r="F54" s="33"/>
      <c r="G54" s="32"/>
    </row>
    <row r="55" spans="2:7" ht="16.5" thickBot="1">
      <c r="B55" s="11" t="s">
        <v>15</v>
      </c>
      <c r="C55" s="24">
        <v>0</v>
      </c>
      <c r="F55" s="33"/>
      <c r="G55" s="32"/>
    </row>
    <row r="56" spans="2:7" ht="16.5" thickBot="1">
      <c r="B56" s="1" t="s">
        <v>8</v>
      </c>
      <c r="C56" s="20">
        <f>SUM(C54:C55)</f>
        <v>11553094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186064+1306+749+253+731+10257+15115+32402+4495</f>
        <v>251372</v>
      </c>
      <c r="D59" s="32"/>
      <c r="E59" s="32"/>
      <c r="F59" s="32"/>
      <c r="G59" s="32"/>
    </row>
    <row r="60" spans="2:7" ht="15.75">
      <c r="B60" s="7" t="s">
        <v>2</v>
      </c>
      <c r="C60" s="12">
        <f>8+56+87+966+2+3+109+1.639</f>
        <v>1232.639</v>
      </c>
      <c r="D60" s="32"/>
      <c r="E60" s="32"/>
      <c r="F60" s="32"/>
      <c r="G60" s="32"/>
    </row>
    <row r="61" spans="2:7" ht="15.75">
      <c r="B61" s="7" t="s">
        <v>3</v>
      </c>
      <c r="C61" s="12">
        <f>129+61+103+160+2+51+56+38+2+1.679+10</f>
        <v>613.679</v>
      </c>
      <c r="D61" s="32"/>
      <c r="E61" s="32"/>
      <c r="F61" s="32"/>
      <c r="G61" s="32"/>
    </row>
    <row r="62" spans="2:7" ht="15.75">
      <c r="B62" s="7" t="s">
        <v>4</v>
      </c>
      <c r="C62" s="12">
        <f>15+1.998+6.81+6+11.036+2+5.752+8</f>
        <v>56.596000000000004</v>
      </c>
      <c r="D62" s="32"/>
      <c r="E62" s="32"/>
      <c r="F62" s="32"/>
      <c r="G62" s="32"/>
    </row>
    <row r="63" spans="2:7" ht="16.5" thickBot="1">
      <c r="B63" s="7" t="s">
        <v>15</v>
      </c>
      <c r="C63" s="12">
        <f>1208+238</f>
        <v>1446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254720.914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49">
      <selection activeCell="G46" sqref="G46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31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191851512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1104370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2875087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304275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990723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197125967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135035704</v>
      </c>
      <c r="D16" s="32"/>
      <c r="E16" s="32"/>
      <c r="F16" s="33"/>
      <c r="G16" s="32"/>
    </row>
    <row r="17" spans="2:7" ht="15.75">
      <c r="B17" s="7" t="s">
        <v>2</v>
      </c>
      <c r="C17" s="15">
        <v>1325</v>
      </c>
      <c r="D17" s="32"/>
      <c r="E17" s="32"/>
      <c r="F17" s="33"/>
      <c r="G17" s="32"/>
    </row>
    <row r="18" spans="2:7" ht="15.75">
      <c r="B18" s="7" t="s">
        <v>3</v>
      </c>
      <c r="C18" s="15">
        <v>219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135037248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942553</v>
      </c>
      <c r="D23" s="32"/>
      <c r="E23" s="33"/>
      <c r="F23" s="33"/>
      <c r="G23" s="32"/>
    </row>
    <row r="24" spans="2:7" ht="15.75">
      <c r="B24" s="7" t="s">
        <v>2</v>
      </c>
      <c r="C24" s="15">
        <f>207495-C37</f>
        <v>102417</v>
      </c>
      <c r="D24" s="32"/>
      <c r="E24" s="32"/>
      <c r="F24" s="38"/>
      <c r="G24" s="32"/>
    </row>
    <row r="25" spans="2:7" ht="15.75">
      <c r="B25" s="7" t="s">
        <v>3</v>
      </c>
      <c r="C25" s="15">
        <v>2285698</v>
      </c>
      <c r="D25" s="32"/>
      <c r="E25" s="33"/>
      <c r="F25" s="33"/>
      <c r="G25" s="32"/>
    </row>
    <row r="26" spans="2:7" ht="15.75">
      <c r="B26" s="7" t="s">
        <v>4</v>
      </c>
      <c r="C26" s="15">
        <v>200194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3530862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2566</v>
      </c>
      <c r="D31" s="32"/>
      <c r="E31" s="32"/>
      <c r="F31" s="32"/>
      <c r="G31" s="32"/>
    </row>
    <row r="32" spans="2:7" ht="15.75">
      <c r="B32" s="7" t="s">
        <v>3</v>
      </c>
      <c r="C32" s="17">
        <v>572031</v>
      </c>
      <c r="D32" s="32"/>
      <c r="E32" s="32"/>
      <c r="F32" s="32"/>
      <c r="G32" s="32"/>
    </row>
    <row r="33" spans="2:7" ht="16.5" thickBot="1">
      <c r="B33" s="7" t="s">
        <v>4</v>
      </c>
      <c r="C33" s="17">
        <v>104081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678678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13560</v>
      </c>
      <c r="D36" s="32"/>
      <c r="E36" s="32"/>
      <c r="F36" s="33"/>
      <c r="G36" s="32"/>
    </row>
    <row r="37" spans="2:7" ht="16.5" thickBot="1">
      <c r="B37" s="30" t="s">
        <v>2</v>
      </c>
      <c r="C37" s="31">
        <v>105078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118638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977013</v>
      </c>
      <c r="E40" s="5"/>
      <c r="F40" s="32"/>
      <c r="G40" s="32"/>
    </row>
    <row r="41" spans="2:7" ht="16.5" thickBot="1">
      <c r="B41" s="11" t="s">
        <v>2</v>
      </c>
      <c r="C41" s="24">
        <v>892984</v>
      </c>
      <c r="E41" s="5"/>
      <c r="F41" s="32"/>
      <c r="G41" s="32"/>
    </row>
    <row r="42" spans="2:7" ht="16.5" thickBot="1">
      <c r="B42" s="11" t="s">
        <v>3</v>
      </c>
      <c r="C42" s="9">
        <v>189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827189</v>
      </c>
      <c r="E44" s="5"/>
      <c r="F44" s="32"/>
      <c r="G44" s="32"/>
    </row>
    <row r="45" spans="2:7" ht="16.5" thickBot="1">
      <c r="B45" s="1" t="s">
        <v>8</v>
      </c>
      <c r="C45" s="20">
        <f>SUM(C40:C44)</f>
        <v>2697375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44094803</v>
      </c>
      <c r="F48" s="33"/>
      <c r="G48" s="32"/>
    </row>
    <row r="49" spans="2:7" ht="15.75">
      <c r="B49" s="7" t="s">
        <v>3</v>
      </c>
      <c r="C49" s="17">
        <v>3390</v>
      </c>
      <c r="F49" s="32"/>
      <c r="G49" s="32"/>
    </row>
    <row r="50" spans="2:7" ht="16.5" thickBot="1">
      <c r="B50" s="11" t="s">
        <v>15</v>
      </c>
      <c r="C50" s="24">
        <v>163534</v>
      </c>
      <c r="F50" s="33"/>
      <c r="G50" s="32"/>
    </row>
    <row r="51" spans="2:7" ht="16.5" thickBot="1">
      <c r="B51" s="35" t="s">
        <v>8</v>
      </c>
      <c r="C51" s="36">
        <f>SUM(C48:C50)</f>
        <v>44261727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10801439</v>
      </c>
      <c r="F54" s="33"/>
      <c r="G54" s="32"/>
    </row>
    <row r="55" spans="2:7" ht="16.5" thickBot="1">
      <c r="B55" s="11" t="s">
        <v>15</v>
      </c>
      <c r="C55" s="24">
        <v>0</v>
      </c>
      <c r="F55" s="33"/>
      <c r="G55" s="32"/>
    </row>
    <row r="56" spans="2:7" ht="16.5" thickBot="1">
      <c r="B56" s="1" t="s">
        <v>8</v>
      </c>
      <c r="C56" s="20">
        <f>SUM(C54:C55)</f>
        <v>10801439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183602+577+1123+728+214+20266+9098+5373+40219</f>
        <v>261200</v>
      </c>
      <c r="D59" s="32"/>
      <c r="E59" s="32"/>
      <c r="F59" s="32"/>
      <c r="G59" s="32"/>
    </row>
    <row r="60" spans="2:7" ht="15.75">
      <c r="B60" s="7" t="s">
        <v>2</v>
      </c>
      <c r="C60" s="12">
        <f>2+90+89+910+44+2+4+3.395</f>
        <v>1144.395</v>
      </c>
      <c r="D60" s="32"/>
      <c r="E60" s="32"/>
      <c r="F60" s="32"/>
      <c r="G60" s="32"/>
    </row>
    <row r="61" spans="2:7" ht="15.75">
      <c r="B61" s="7" t="s">
        <v>3</v>
      </c>
      <c r="C61" s="12">
        <f>9+44+39+130+160+100+65+2+57+3+1.719</f>
        <v>610.719</v>
      </c>
      <c r="D61" s="32"/>
      <c r="E61" s="32"/>
      <c r="F61" s="32"/>
      <c r="G61" s="32"/>
    </row>
    <row r="62" spans="2:7" ht="15.75">
      <c r="B62" s="7" t="s">
        <v>4</v>
      </c>
      <c r="C62" s="12">
        <f>11.285+2+11+2.035+6.827+7+5.887+8</f>
        <v>54.034</v>
      </c>
      <c r="D62" s="32"/>
      <c r="E62" s="32"/>
      <c r="F62" s="32"/>
      <c r="G62" s="32"/>
    </row>
    <row r="63" spans="2:7" ht="16.5" thickBot="1">
      <c r="B63" s="7" t="s">
        <v>15</v>
      </c>
      <c r="C63" s="12">
        <f>1154+216</f>
        <v>1370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264379.148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tabSelected="1" zoomScalePageLayoutView="0" workbookViewId="0" topLeftCell="A40">
      <selection activeCell="C60" sqref="C60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32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191578194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876581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2465133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386600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987997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196294505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137819435</v>
      </c>
      <c r="D16" s="32"/>
      <c r="E16" s="32"/>
      <c r="F16" s="33"/>
      <c r="G16" s="32"/>
    </row>
    <row r="17" spans="2:7" ht="15.75">
      <c r="B17" s="7" t="s">
        <v>2</v>
      </c>
      <c r="C17" s="15">
        <v>48</v>
      </c>
      <c r="D17" s="32"/>
      <c r="E17" s="32"/>
      <c r="F17" s="33"/>
      <c r="G17" s="32"/>
    </row>
    <row r="18" spans="2:7" ht="15.75">
      <c r="B18" s="7" t="s">
        <v>3</v>
      </c>
      <c r="C18" s="15">
        <v>145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137819628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1045079</v>
      </c>
      <c r="D23" s="32"/>
      <c r="E23" s="33"/>
      <c r="F23" s="33"/>
      <c r="G23" s="32"/>
    </row>
    <row r="24" spans="2:7" ht="15.75">
      <c r="B24" s="7" t="s">
        <v>2</v>
      </c>
      <c r="C24" s="15">
        <f>100342-C37</f>
        <v>71589</v>
      </c>
      <c r="D24" s="32"/>
      <c r="E24" s="32"/>
      <c r="F24" s="38"/>
      <c r="G24" s="32"/>
    </row>
    <row r="25" spans="2:7" ht="15.75">
      <c r="B25" s="7" t="s">
        <v>3</v>
      </c>
      <c r="C25" s="15">
        <v>1836369</v>
      </c>
      <c r="D25" s="32"/>
      <c r="E25" s="33"/>
      <c r="F25" s="33"/>
      <c r="G25" s="32"/>
    </row>
    <row r="26" spans="2:7" ht="15.75">
      <c r="B26" s="7" t="s">
        <v>4</v>
      </c>
      <c r="C26" s="15">
        <v>305519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3258556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2566</v>
      </c>
      <c r="D31" s="32"/>
      <c r="E31" s="32"/>
      <c r="F31" s="32"/>
      <c r="G31" s="32"/>
    </row>
    <row r="32" spans="2:7" ht="15.75">
      <c r="B32" s="7" t="s">
        <v>3</v>
      </c>
      <c r="C32" s="17">
        <v>614142</v>
      </c>
      <c r="D32" s="32"/>
      <c r="E32" s="32"/>
      <c r="F32" s="32"/>
      <c r="G32" s="32"/>
    </row>
    <row r="33" spans="2:7" ht="16.5" thickBot="1">
      <c r="B33" s="7" t="s">
        <v>4</v>
      </c>
      <c r="C33" s="17">
        <v>81081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697789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10520</v>
      </c>
      <c r="D36" s="32"/>
      <c r="E36" s="32"/>
      <c r="F36" s="33"/>
      <c r="G36" s="32"/>
    </row>
    <row r="37" spans="2:7" ht="16.5" thickBot="1">
      <c r="B37" s="30" t="s">
        <v>2</v>
      </c>
      <c r="C37" s="31">
        <v>28753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39273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519824</v>
      </c>
      <c r="E40" s="5"/>
      <c r="F40" s="32"/>
      <c r="G40" s="32"/>
    </row>
    <row r="41" spans="2:7" ht="16.5" thickBot="1">
      <c r="B41" s="11" t="s">
        <v>2</v>
      </c>
      <c r="C41" s="24">
        <v>773625</v>
      </c>
      <c r="E41" s="5"/>
      <c r="F41" s="32"/>
      <c r="G41" s="32"/>
    </row>
    <row r="42" spans="2:7" ht="16.5" thickBot="1">
      <c r="B42" s="11" t="s">
        <v>3</v>
      </c>
      <c r="C42" s="9">
        <v>327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810391</v>
      </c>
      <c r="E44" s="5"/>
      <c r="F44" s="32"/>
      <c r="G44" s="32"/>
    </row>
    <row r="45" spans="2:7" ht="16.5" thickBot="1">
      <c r="B45" s="1" t="s">
        <v>8</v>
      </c>
      <c r="C45" s="20">
        <f>SUM(C40:C44)</f>
        <v>2104167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39426061</v>
      </c>
      <c r="F48" s="33"/>
      <c r="G48" s="32"/>
    </row>
    <row r="49" spans="2:7" ht="15.75">
      <c r="B49" s="7" t="s">
        <v>3</v>
      </c>
      <c r="C49" s="17">
        <v>3630</v>
      </c>
      <c r="F49" s="32"/>
      <c r="G49" s="32"/>
    </row>
    <row r="50" spans="2:7" ht="16.5" thickBot="1">
      <c r="B50" s="11" t="s">
        <v>15</v>
      </c>
      <c r="C50" s="24">
        <v>177606</v>
      </c>
      <c r="F50" s="33"/>
      <c r="G50" s="32"/>
    </row>
    <row r="51" spans="2:7" ht="16.5" thickBot="1">
      <c r="B51" s="35" t="s">
        <v>8</v>
      </c>
      <c r="C51" s="36">
        <f>SUM(C48:C50)</f>
        <v>39607297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12767795</v>
      </c>
      <c r="F54" s="33"/>
      <c r="G54" s="32"/>
    </row>
    <row r="55" spans="2:7" ht="16.5" thickBot="1">
      <c r="B55" s="11" t="s">
        <v>15</v>
      </c>
      <c r="C55" s="24">
        <v>0</v>
      </c>
      <c r="F55" s="33"/>
      <c r="G55" s="32"/>
    </row>
    <row r="56" spans="2:7" ht="16.5" thickBot="1">
      <c r="B56" s="1" t="s">
        <v>8</v>
      </c>
      <c r="C56" s="20">
        <f>SUM(C54:C55)</f>
        <v>12767795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514+652+52+528+521+261+192225+5204+11706+43454+10196</f>
        <v>265313</v>
      </c>
      <c r="D59" s="32"/>
      <c r="E59" s="32"/>
      <c r="F59" s="32"/>
      <c r="G59" s="32"/>
    </row>
    <row r="60" spans="2:7" ht="15.75">
      <c r="B60" s="7" t="s">
        <v>2</v>
      </c>
      <c r="C60" s="12">
        <f>95.766+934+4+4+2+2+66+1</f>
        <v>1108.766</v>
      </c>
      <c r="D60" s="32"/>
      <c r="E60" s="32"/>
      <c r="F60" s="32"/>
      <c r="G60" s="32"/>
    </row>
    <row r="61" spans="2:7" ht="15.75">
      <c r="B61" s="7" t="s">
        <v>3</v>
      </c>
      <c r="C61" s="12">
        <f>148.524+145+4+24+0.434+1.425+24.121+2+1+10+59+1.817+205</f>
        <v>626.321</v>
      </c>
      <c r="D61" s="32"/>
      <c r="E61" s="32"/>
      <c r="F61" s="32"/>
      <c r="G61" s="32"/>
    </row>
    <row r="62" spans="2:7" ht="15.75">
      <c r="B62" s="7" t="s">
        <v>4</v>
      </c>
      <c r="C62" s="12">
        <f>0.065+1.72+7.061+7+10.433+2+6.09+8</f>
        <v>42.369</v>
      </c>
      <c r="D62" s="32"/>
      <c r="E62" s="32"/>
      <c r="F62" s="32"/>
      <c r="G62" s="32"/>
    </row>
    <row r="63" spans="2:7" ht="16.5" thickBot="1">
      <c r="B63" s="7" t="s">
        <v>15</v>
      </c>
      <c r="C63" s="12">
        <f>1156+245</f>
        <v>1401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268491.456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EASKCENTR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Ларионова Елена</dc:creator>
  <cp:keywords/>
  <dc:description/>
  <cp:lastModifiedBy>Хлыстова Анна Сергеевна</cp:lastModifiedBy>
  <cp:lastPrinted>2016-09-14T09:56:00Z</cp:lastPrinted>
  <dcterms:created xsi:type="dcterms:W3CDTF">2011-05-20T10:40:08Z</dcterms:created>
  <dcterms:modified xsi:type="dcterms:W3CDTF">2020-08-19T07:58:02Z</dcterms:modified>
  <cp:category/>
  <cp:version/>
  <cp:contentType/>
  <cp:contentStatus/>
</cp:coreProperties>
</file>