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7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</sheets>
  <definedNames/>
  <calcPr fullCalcOnLoad="1"/>
</workbook>
</file>

<file path=xl/sharedStrings.xml><?xml version="1.0" encoding="utf-8"?>
<sst xmlns="http://schemas.openxmlformats.org/spreadsheetml/2006/main" count="504" uniqueCount="35">
  <si>
    <t>Всего:</t>
  </si>
  <si>
    <t>диапазон напряжения ВН</t>
  </si>
  <si>
    <t>диапазон напряжения СН1</t>
  </si>
  <si>
    <t>диапазон напряжения СН2</t>
  </si>
  <si>
    <t>диапазон напряжения НН</t>
  </si>
  <si>
    <t>В том числе:</t>
  </si>
  <si>
    <t>Наименование</t>
  </si>
  <si>
    <t>количество, кВтч</t>
  </si>
  <si>
    <t>Всего, кВтч</t>
  </si>
  <si>
    <t>генераторное напряжение</t>
  </si>
  <si>
    <t>Генераторное напряжение</t>
  </si>
  <si>
    <t xml:space="preserve">1.3. Отпуск электроэнергии через сети  МУП "КГЭС" </t>
  </si>
  <si>
    <t>диапазон напряжения ВН (СН КГЭС)</t>
  </si>
  <si>
    <t xml:space="preserve">1.4. Отпуск электроэнергии через сети  МУП "АЭСК" </t>
  </si>
  <si>
    <t>2. Отпуск мощности</t>
  </si>
  <si>
    <t>диапазон напряжения ГН</t>
  </si>
  <si>
    <t>Всего, кВт</t>
  </si>
  <si>
    <t>1. Отпуск электроэнергии за январь</t>
  </si>
  <si>
    <t>1.1. Отпуск электроэнергии через сети  филиала ОАО "МРСК Северо-Запада" "Колэнерго" ( для ОАО "Апатит")</t>
  </si>
  <si>
    <t>Отчет об объеме фактического полезного отпуска электрической энергии (мощности) потребителям</t>
  </si>
  <si>
    <t>Начальник СОРЭМ</t>
  </si>
  <si>
    <t>А. А. Кузьмичёв</t>
  </si>
  <si>
    <t>1.2. Отпуск электроэнергии через сети  ОАО "Апатит" ( для стор. потребителей, без КГЭС )</t>
  </si>
  <si>
    <t xml:space="preserve">1.5. Отпуск электроэнергии через сети филиала ОАО "МРСК Северо-Запада" "Колэнерго" </t>
  </si>
  <si>
    <t>1.6. Отпуск электроэнергии через сети филиала ПАО "МРСК Волги"</t>
  </si>
  <si>
    <t>Инженер 1 категории БОРЭМ СОРЭМ</t>
  </si>
  <si>
    <t>А.С. Хлыстова</t>
  </si>
  <si>
    <t>1.7. Отпуск электроэнергии по сетям Ленинградской области</t>
  </si>
  <si>
    <t>1. Отпуск электроэнергии за февраль</t>
  </si>
  <si>
    <t>1. Отпуск электроэнергии за март</t>
  </si>
  <si>
    <t>1. Отпуск электроэнергии за апрель</t>
  </si>
  <si>
    <t>1. Отпуск электроэнергии за май</t>
  </si>
  <si>
    <t>1. Отпуск электроэнергии за июнь</t>
  </si>
  <si>
    <t>1. Отпуск электроэнергии за июль</t>
  </si>
  <si>
    <t>1. Отпуск электроэнергии за август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</si>
</sst>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000"/>
    <numFmt numFmtId="191" formatCode="0.0000000"/>
    <numFmt numFmtId="192" formatCode="0.000000"/>
    <numFmt numFmtId="193" formatCode="0.00000"/>
    <numFmt numFmtId="194" formatCode="#,##0.00&quot;р.&quot;"/>
    <numFmt numFmtId="195" formatCode="#,##0.0"/>
    <numFmt numFmtId="196" formatCode="#,##0.000"/>
    <numFmt numFmtId="197" formatCode="#,##0.0000"/>
    <numFmt numFmtId="198" formatCode="#,##0&quot;р.&quot;"/>
    <numFmt numFmtId="199" formatCode="#,##0.00000"/>
    <numFmt numFmtId="200" formatCode="#,##0.000000"/>
    <numFmt numFmtId="201" formatCode="0.0"/>
    <numFmt numFmtId="202" formatCode="#,##0.000000&quot;р.&quot;"/>
    <numFmt numFmtId="203" formatCode="[$-F800]dddd\,\ mmmm\ dd\,\ yyyy"/>
    <numFmt numFmtId="204" formatCode="_(* #,##0_);_(* \(#,##0\);_(* &quot;-&quot;??_);_(@_)"/>
    <numFmt numFmtId="205" formatCode="0.0000000000"/>
    <numFmt numFmtId="206" formatCode="0.000000000"/>
    <numFmt numFmtId="207" formatCode="_-* #,##0.00[$€-1]_-;\-* #,##0.00[$€-1]_-;_-* &quot;-&quot;??[$€-1]_-"/>
    <numFmt numFmtId="208" formatCode="General_)"/>
    <numFmt numFmtId="209" formatCode="#,##0.0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2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sz val="10"/>
      <name val="NTHarmonica"/>
      <family val="0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1" fontId="16" fillId="0" borderId="0" applyFont="0" applyFill="0" applyBorder="0" applyAlignment="0" applyProtection="0"/>
    <xf numFmtId="207" fontId="17" fillId="0" borderId="0" applyFont="0" applyFill="0" applyBorder="0" applyAlignment="0" applyProtection="0"/>
    <xf numFmtId="49" fontId="18" fillId="0" borderId="0" applyBorder="0">
      <alignment vertical="top"/>
      <protection/>
    </xf>
    <xf numFmtId="0" fontId="19" fillId="0" borderId="0">
      <alignment/>
      <protection/>
    </xf>
    <xf numFmtId="0" fontId="19" fillId="0" borderId="0" applyNumberFormat="0">
      <alignment horizontal="left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208" fontId="15" fillId="0" borderId="1">
      <alignment/>
      <protection locked="0"/>
    </xf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Border="0">
      <alignment horizontal="center" vertical="center" wrapText="1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7" applyBorder="0">
      <alignment horizontal="center" vertical="center" wrapText="1"/>
      <protection/>
    </xf>
    <xf numFmtId="208" fontId="22" fillId="28" borderId="1">
      <alignment/>
      <protection/>
    </xf>
    <xf numFmtId="4" fontId="18" fillId="29" borderId="8" applyBorder="0">
      <alignment horizontal="right"/>
      <protection/>
    </xf>
    <xf numFmtId="0" fontId="49" fillId="0" borderId="9" applyNumberFormat="0" applyFill="0" applyAlignment="0" applyProtection="0"/>
    <xf numFmtId="0" fontId="50" fillId="30" borderId="10" applyNumberFormat="0" applyAlignment="0" applyProtection="0"/>
    <xf numFmtId="0" fontId="13" fillId="0" borderId="0">
      <alignment horizontal="center" vertical="top" wrapText="1"/>
      <protection/>
    </xf>
    <xf numFmtId="0" fontId="14" fillId="0" borderId="0">
      <alignment horizontal="center" vertical="center" wrapText="1"/>
      <protection/>
    </xf>
    <xf numFmtId="0" fontId="23" fillId="31" borderId="0" applyFill="0">
      <alignment wrapText="1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9" fontId="0" fillId="0" borderId="0" applyFont="0" applyFill="0" applyBorder="0" applyAlignment="0" applyProtection="0"/>
    <xf numFmtId="0" fontId="55" fillId="0" borderId="12" applyNumberFormat="0" applyFill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49" fontId="23" fillId="0" borderId="0">
      <alignment horizontal="center"/>
      <protection/>
    </xf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4" fontId="18" fillId="31" borderId="0" applyFont="0" applyBorder="0">
      <alignment horizontal="right"/>
      <protection/>
    </xf>
    <xf numFmtId="4" fontId="18" fillId="31" borderId="13" applyBorder="0">
      <alignment horizontal="right"/>
      <protection/>
    </xf>
    <xf numFmtId="4" fontId="18" fillId="35" borderId="14" applyBorder="0">
      <alignment horizontal="right"/>
      <protection/>
    </xf>
    <xf numFmtId="0" fontId="57" fillId="36" borderId="0" applyNumberFormat="0" applyBorder="0" applyAlignment="0" applyProtection="0"/>
    <xf numFmtId="0" fontId="9" fillId="0" borderId="15" applyNumberFormat="0" applyFill="0" applyAlignment="0" applyProtection="0"/>
    <xf numFmtId="0" fontId="8" fillId="37" borderId="16" applyNumberFormat="0" applyAlignment="0" applyProtection="0"/>
    <xf numFmtId="0" fontId="7" fillId="38" borderId="0" applyNumberFormat="0" applyBorder="0" applyAlignment="0" applyProtection="0"/>
    <xf numFmtId="0" fontId="6" fillId="39" borderId="17" applyNumberFormat="0" applyFont="0" applyAlignment="0" applyProtection="0"/>
    <xf numFmtId="0" fontId="15" fillId="0" borderId="0">
      <alignment/>
      <protection/>
    </xf>
    <xf numFmtId="0" fontId="6" fillId="0" borderId="0">
      <alignment/>
      <protection/>
    </xf>
    <xf numFmtId="0" fontId="11" fillId="0" borderId="18" applyNumberFormat="0" applyFill="0" applyAlignment="0" applyProtection="0"/>
    <xf numFmtId="0" fontId="10" fillId="40" borderId="19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5" fillId="0" borderId="20" xfId="216" applyFont="1" applyBorder="1">
      <alignment/>
      <protection/>
    </xf>
    <xf numFmtId="0" fontId="4" fillId="0" borderId="0" xfId="195" applyFont="1">
      <alignment/>
      <protection/>
    </xf>
    <xf numFmtId="0" fontId="4" fillId="0" borderId="0" xfId="216" applyFont="1">
      <alignment/>
      <protection/>
    </xf>
    <xf numFmtId="0" fontId="5" fillId="0" borderId="0" xfId="216" applyFont="1">
      <alignment/>
      <protection/>
    </xf>
    <xf numFmtId="3" fontId="4" fillId="0" borderId="0" xfId="195" applyNumberFormat="1" applyFont="1">
      <alignment/>
      <protection/>
    </xf>
    <xf numFmtId="0" fontId="4" fillId="0" borderId="13" xfId="216" applyFont="1" applyBorder="1">
      <alignment/>
      <protection/>
    </xf>
    <xf numFmtId="0" fontId="4" fillId="0" borderId="21" xfId="216" applyFont="1" applyBorder="1">
      <alignment/>
      <protection/>
    </xf>
    <xf numFmtId="0" fontId="4" fillId="0" borderId="22" xfId="216" applyFont="1" applyBorder="1">
      <alignment/>
      <protection/>
    </xf>
    <xf numFmtId="3" fontId="4" fillId="0" borderId="23" xfId="216" applyNumberFormat="1" applyFont="1" applyFill="1" applyBorder="1" applyAlignment="1">
      <alignment horizontal="center"/>
      <protection/>
    </xf>
    <xf numFmtId="0" fontId="4" fillId="0" borderId="0" xfId="195" applyFont="1" applyFill="1">
      <alignment/>
      <protection/>
    </xf>
    <xf numFmtId="0" fontId="4" fillId="0" borderId="24" xfId="216" applyFont="1" applyBorder="1">
      <alignment/>
      <protection/>
    </xf>
    <xf numFmtId="3" fontId="4" fillId="0" borderId="25" xfId="216" applyNumberFormat="1" applyFont="1" applyFill="1" applyBorder="1" applyAlignment="1">
      <alignment horizontal="center"/>
      <protection/>
    </xf>
    <xf numFmtId="3" fontId="4" fillId="0" borderId="14" xfId="216" applyNumberFormat="1" applyFont="1" applyFill="1" applyBorder="1" applyAlignment="1">
      <alignment horizontal="center"/>
      <protection/>
    </xf>
    <xf numFmtId="3" fontId="4" fillId="0" borderId="14" xfId="214" applyNumberFormat="1" applyFont="1" applyFill="1" applyBorder="1" applyAlignment="1">
      <alignment horizontal="center"/>
      <protection/>
    </xf>
    <xf numFmtId="3" fontId="4" fillId="0" borderId="25" xfId="214" applyNumberFormat="1" applyFont="1" applyFill="1" applyBorder="1" applyAlignment="1">
      <alignment horizontal="center"/>
      <protection/>
    </xf>
    <xf numFmtId="3" fontId="4" fillId="0" borderId="14" xfId="215" applyNumberFormat="1" applyFont="1" applyFill="1" applyBorder="1" applyAlignment="1">
      <alignment horizontal="center"/>
      <protection/>
    </xf>
    <xf numFmtId="3" fontId="4" fillId="0" borderId="25" xfId="215" applyNumberFormat="1" applyFont="1" applyFill="1" applyBorder="1" applyAlignment="1">
      <alignment horizontal="center"/>
      <protection/>
    </xf>
    <xf numFmtId="0" fontId="25" fillId="0" borderId="0" xfId="195" applyFont="1" applyBorder="1">
      <alignment/>
      <protection/>
    </xf>
    <xf numFmtId="0" fontId="25" fillId="0" borderId="0" xfId="195" applyFont="1">
      <alignment/>
      <protection/>
    </xf>
    <xf numFmtId="3" fontId="5" fillId="0" borderId="26" xfId="216" applyNumberFormat="1" applyFont="1" applyFill="1" applyBorder="1" applyAlignment="1">
      <alignment horizontal="center"/>
      <protection/>
    </xf>
    <xf numFmtId="0" fontId="5" fillId="0" borderId="0" xfId="216" applyFont="1" applyFill="1">
      <alignment/>
      <protection/>
    </xf>
    <xf numFmtId="0" fontId="5" fillId="0" borderId="0" xfId="195" applyFont="1" applyFill="1" applyBorder="1">
      <alignment/>
      <protection/>
    </xf>
    <xf numFmtId="3" fontId="5" fillId="0" borderId="0" xfId="195" applyNumberFormat="1" applyFont="1" applyFill="1" applyBorder="1">
      <alignment/>
      <protection/>
    </xf>
    <xf numFmtId="3" fontId="4" fillId="0" borderId="27" xfId="216" applyNumberFormat="1" applyFont="1" applyFill="1" applyBorder="1" applyAlignment="1">
      <alignment horizontal="center"/>
      <protection/>
    </xf>
    <xf numFmtId="0" fontId="58" fillId="0" borderId="0" xfId="195" applyFont="1">
      <alignment/>
      <protection/>
    </xf>
    <xf numFmtId="0" fontId="4" fillId="0" borderId="28" xfId="216" applyFont="1" applyBorder="1">
      <alignment/>
      <protection/>
    </xf>
    <xf numFmtId="3" fontId="4" fillId="0" borderId="29" xfId="216" applyNumberFormat="1" applyFont="1" applyFill="1" applyBorder="1" applyAlignment="1">
      <alignment horizontal="center"/>
      <protection/>
    </xf>
    <xf numFmtId="3" fontId="4" fillId="0" borderId="23" xfId="214" applyNumberFormat="1" applyFont="1" applyFill="1" applyBorder="1" applyAlignment="1">
      <alignment horizontal="center"/>
      <protection/>
    </xf>
    <xf numFmtId="3" fontId="58" fillId="0" borderId="0" xfId="216" applyNumberFormat="1" applyFont="1" applyFill="1" applyBorder="1" applyAlignment="1">
      <alignment horizontal="center"/>
      <protection/>
    </xf>
    <xf numFmtId="0" fontId="4" fillId="0" borderId="7" xfId="216" applyFont="1" applyBorder="1">
      <alignment/>
      <protection/>
    </xf>
    <xf numFmtId="3" fontId="4" fillId="0" borderId="30" xfId="216" applyNumberFormat="1" applyFont="1" applyFill="1" applyBorder="1" applyAlignment="1">
      <alignment horizontal="center"/>
      <protection/>
    </xf>
    <xf numFmtId="0" fontId="59" fillId="0" borderId="0" xfId="195" applyFont="1">
      <alignment/>
      <protection/>
    </xf>
    <xf numFmtId="3" fontId="59" fillId="0" borderId="0" xfId="195" applyNumberFormat="1" applyFont="1">
      <alignment/>
      <protection/>
    </xf>
    <xf numFmtId="0" fontId="58" fillId="0" borderId="0" xfId="216" applyFont="1" applyBorder="1">
      <alignment/>
      <protection/>
    </xf>
    <xf numFmtId="0" fontId="5" fillId="0" borderId="31" xfId="216" applyFont="1" applyBorder="1">
      <alignment/>
      <protection/>
    </xf>
    <xf numFmtId="3" fontId="5" fillId="0" borderId="32" xfId="216" applyNumberFormat="1" applyFont="1" applyFill="1" applyBorder="1" applyAlignment="1">
      <alignment horizontal="center"/>
      <protection/>
    </xf>
    <xf numFmtId="0" fontId="4" fillId="0" borderId="0" xfId="195" applyFont="1" applyFill="1" applyBorder="1" applyAlignment="1">
      <alignment horizontal="center"/>
      <protection/>
    </xf>
    <xf numFmtId="4" fontId="59" fillId="0" borderId="0" xfId="195" applyNumberFormat="1" applyFont="1">
      <alignment/>
      <protection/>
    </xf>
    <xf numFmtId="0" fontId="59" fillId="0" borderId="0" xfId="195" applyFont="1" applyFill="1">
      <alignment/>
      <protection/>
    </xf>
    <xf numFmtId="3" fontId="60" fillId="0" borderId="14" xfId="216" applyNumberFormat="1" applyFont="1" applyFill="1" applyBorder="1" applyAlignment="1">
      <alignment horizontal="center"/>
      <protection/>
    </xf>
    <xf numFmtId="3" fontId="60" fillId="0" borderId="30" xfId="216" applyNumberFormat="1" applyFont="1" applyFill="1" applyBorder="1" applyAlignment="1">
      <alignment horizontal="center"/>
      <protection/>
    </xf>
    <xf numFmtId="3" fontId="60" fillId="0" borderId="25" xfId="216" applyNumberFormat="1" applyFont="1" applyFill="1" applyBorder="1" applyAlignment="1">
      <alignment horizontal="center"/>
      <protection/>
    </xf>
    <xf numFmtId="3" fontId="60" fillId="0" borderId="14" xfId="214" applyNumberFormat="1" applyFont="1" applyFill="1" applyBorder="1" applyAlignment="1">
      <alignment horizontal="center"/>
      <protection/>
    </xf>
    <xf numFmtId="3" fontId="60" fillId="0" borderId="25" xfId="214" applyNumberFormat="1" applyFont="1" applyFill="1" applyBorder="1" applyAlignment="1">
      <alignment horizontal="center"/>
      <protection/>
    </xf>
    <xf numFmtId="3" fontId="60" fillId="0" borderId="23" xfId="214" applyNumberFormat="1" applyFont="1" applyFill="1" applyBorder="1" applyAlignment="1">
      <alignment horizontal="center"/>
      <protection/>
    </xf>
    <xf numFmtId="3" fontId="60" fillId="0" borderId="14" xfId="215" applyNumberFormat="1" applyFont="1" applyFill="1" applyBorder="1" applyAlignment="1">
      <alignment horizontal="center"/>
      <protection/>
    </xf>
    <xf numFmtId="3" fontId="60" fillId="0" borderId="25" xfId="215" applyNumberFormat="1" applyFont="1" applyFill="1" applyBorder="1" applyAlignment="1">
      <alignment horizontal="center"/>
      <protection/>
    </xf>
    <xf numFmtId="3" fontId="60" fillId="0" borderId="29" xfId="216" applyNumberFormat="1" applyFont="1" applyFill="1" applyBorder="1" applyAlignment="1">
      <alignment horizontal="center"/>
      <protection/>
    </xf>
    <xf numFmtId="3" fontId="60" fillId="0" borderId="27" xfId="216" applyNumberFormat="1" applyFont="1" applyFill="1" applyBorder="1" applyAlignment="1">
      <alignment horizontal="center"/>
      <protection/>
    </xf>
    <xf numFmtId="3" fontId="60" fillId="0" borderId="23" xfId="216" applyNumberFormat="1" applyFont="1" applyFill="1" applyBorder="1" applyAlignment="1">
      <alignment horizontal="center"/>
      <protection/>
    </xf>
    <xf numFmtId="3" fontId="61" fillId="0" borderId="26" xfId="216" applyNumberFormat="1" applyFont="1" applyFill="1" applyBorder="1" applyAlignment="1">
      <alignment horizontal="center"/>
      <protection/>
    </xf>
    <xf numFmtId="0" fontId="5" fillId="0" borderId="0" xfId="216" applyFont="1" applyAlignment="1">
      <alignment horizontal="center"/>
      <protection/>
    </xf>
    <xf numFmtId="0" fontId="4" fillId="0" borderId="33" xfId="195" applyFont="1" applyBorder="1" applyAlignment="1">
      <alignment horizontal="center" vertical="center"/>
      <protection/>
    </xf>
    <xf numFmtId="0" fontId="4" fillId="0" borderId="34" xfId="195" applyFont="1" applyBorder="1" applyAlignment="1">
      <alignment horizontal="center" vertical="center"/>
      <protection/>
    </xf>
    <xf numFmtId="0" fontId="4" fillId="0" borderId="33" xfId="195" applyFont="1" applyFill="1" applyBorder="1" applyAlignment="1">
      <alignment horizontal="center" vertical="center"/>
      <protection/>
    </xf>
    <xf numFmtId="0" fontId="4" fillId="0" borderId="34" xfId="195" applyFont="1" applyFill="1" applyBorder="1" applyAlignment="1">
      <alignment horizontal="center" vertical="center"/>
      <protection/>
    </xf>
    <xf numFmtId="0" fontId="25" fillId="0" borderId="0" xfId="195" applyFont="1" applyBorder="1" applyAlignment="1">
      <alignment horizontal="left" wrapText="1"/>
      <protection/>
    </xf>
  </cellXfs>
  <cellStyles count="241">
    <cellStyle name="Normal" xfId="0"/>
    <cellStyle name="_194" xfId="15"/>
    <cellStyle name="_Сб-macro 2020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 5 2" xfId="26"/>
    <cellStyle name="20% - Акцент1 2 6" xfId="27"/>
    <cellStyle name="20% — акцент2" xfId="28"/>
    <cellStyle name="20% - Акцент2 2" xfId="29"/>
    <cellStyle name="20% - Акцент2 2 2" xfId="30"/>
    <cellStyle name="20% - Акцент2 2 2 2" xfId="31"/>
    <cellStyle name="20% - Акцент2 2 3" xfId="32"/>
    <cellStyle name="20% - Акцент2 2 3 2" xfId="33"/>
    <cellStyle name="20% - Акцент2 2 4" xfId="34"/>
    <cellStyle name="20% - Акцент2 2 4 2" xfId="35"/>
    <cellStyle name="20% - Акцент2 2 5" xfId="36"/>
    <cellStyle name="20% - Акцент2 2 5 2" xfId="37"/>
    <cellStyle name="20% - Акцент2 2 6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3 2" xfId="44"/>
    <cellStyle name="20% - Акцент3 2 4" xfId="45"/>
    <cellStyle name="20% - Акцент3 2 4 2" xfId="46"/>
    <cellStyle name="20% - Акцент3 2 5" xfId="47"/>
    <cellStyle name="20% - Акцент3 2 5 2" xfId="48"/>
    <cellStyle name="20% - Акцент3 2 6" xfId="49"/>
    <cellStyle name="20% — акцент4" xfId="50"/>
    <cellStyle name="20% - Акцент4 2" xfId="51"/>
    <cellStyle name="20% - Акцент4 2 2" xfId="52"/>
    <cellStyle name="20% - Акцент4 2 2 2" xfId="53"/>
    <cellStyle name="20% - Акцент4 2 3" xfId="54"/>
    <cellStyle name="20% - Акцент4 2 3 2" xfId="55"/>
    <cellStyle name="20% - Акцент4 2 4" xfId="56"/>
    <cellStyle name="20% - Акцент4 2 4 2" xfId="57"/>
    <cellStyle name="20% - Акцент4 2 5" xfId="58"/>
    <cellStyle name="20% - Акцент4 2 5 2" xfId="59"/>
    <cellStyle name="20% - Акцент4 2 6" xfId="60"/>
    <cellStyle name="20% — акцент5" xfId="61"/>
    <cellStyle name="20% - Акцент5 2" xfId="62"/>
    <cellStyle name="20% - Акцент5 2 2" xfId="63"/>
    <cellStyle name="20% - Акцент5 2 2 2" xfId="64"/>
    <cellStyle name="20% - Акцент5 2 3" xfId="65"/>
    <cellStyle name="20% - Акцент5 2 3 2" xfId="66"/>
    <cellStyle name="20% - Акцент5 2 4" xfId="67"/>
    <cellStyle name="20% - Акцент5 2 4 2" xfId="68"/>
    <cellStyle name="20% - Акцент5 2 5" xfId="69"/>
    <cellStyle name="20% - Акцент5 2 5 2" xfId="70"/>
    <cellStyle name="20% - Акцент5 2 6" xfId="71"/>
    <cellStyle name="20% — акцент6" xfId="72"/>
    <cellStyle name="20% - Акцент6 2" xfId="73"/>
    <cellStyle name="20% - Акцент6 2 2" xfId="74"/>
    <cellStyle name="20% - Акцент6 2 2 2" xfId="75"/>
    <cellStyle name="20% - Акцент6 2 3" xfId="76"/>
    <cellStyle name="20% - Акцент6 2 3 2" xfId="77"/>
    <cellStyle name="20% - Акцент6 2 4" xfId="78"/>
    <cellStyle name="20% - Акцент6 2 4 2" xfId="79"/>
    <cellStyle name="20% - Акцент6 2 5" xfId="80"/>
    <cellStyle name="20% - Акцент6 2 5 2" xfId="81"/>
    <cellStyle name="20% - Акцент6 2 6" xfId="82"/>
    <cellStyle name="40% — акцент1" xfId="83"/>
    <cellStyle name="40% - Акцент1 2" xfId="84"/>
    <cellStyle name="40% - Акцент1 2 2" xfId="85"/>
    <cellStyle name="40% - Акцент1 2 2 2" xfId="86"/>
    <cellStyle name="40% - Акцент1 2 3" xfId="87"/>
    <cellStyle name="40% - Акцент1 2 3 2" xfId="88"/>
    <cellStyle name="40% - Акцент1 2 4" xfId="89"/>
    <cellStyle name="40% - Акцент1 2 4 2" xfId="90"/>
    <cellStyle name="40% - Акцент1 2 5" xfId="91"/>
    <cellStyle name="40% - Акцент1 2 5 2" xfId="92"/>
    <cellStyle name="40% - Акцент1 2 6" xfId="93"/>
    <cellStyle name="40% — акцент2" xfId="94"/>
    <cellStyle name="40% - Акцент2 2" xfId="95"/>
    <cellStyle name="40% - Акцент2 2 2" xfId="96"/>
    <cellStyle name="40% - Акцент2 2 2 2" xfId="97"/>
    <cellStyle name="40% - Акцент2 2 3" xfId="98"/>
    <cellStyle name="40% - Акцент2 2 3 2" xfId="99"/>
    <cellStyle name="40% - Акцент2 2 4" xfId="100"/>
    <cellStyle name="40% - Акцент2 2 4 2" xfId="101"/>
    <cellStyle name="40% - Акцент2 2 5" xfId="102"/>
    <cellStyle name="40% - Акцент2 2 5 2" xfId="103"/>
    <cellStyle name="40% - Акцент2 2 6" xfId="104"/>
    <cellStyle name="40% — акцент3" xfId="105"/>
    <cellStyle name="40% - Акцент3 2" xfId="106"/>
    <cellStyle name="40% - Акцент3 2 2" xfId="107"/>
    <cellStyle name="40% - Акцент3 2 2 2" xfId="108"/>
    <cellStyle name="40% - Акцент3 2 3" xfId="109"/>
    <cellStyle name="40% - Акцент3 2 3 2" xfId="110"/>
    <cellStyle name="40% - Акцент3 2 4" xfId="111"/>
    <cellStyle name="40% - Акцент3 2 4 2" xfId="112"/>
    <cellStyle name="40% - Акцент3 2 5" xfId="113"/>
    <cellStyle name="40% - Акцент3 2 5 2" xfId="114"/>
    <cellStyle name="40% - Акцент3 2 6" xfId="115"/>
    <cellStyle name="40% — акцент4" xfId="116"/>
    <cellStyle name="40% - Акцент4 2" xfId="117"/>
    <cellStyle name="40% - Акцент4 2 2" xfId="118"/>
    <cellStyle name="40% - Акцент4 2 2 2" xfId="119"/>
    <cellStyle name="40% - Акцент4 2 3" xfId="120"/>
    <cellStyle name="40% - Акцент4 2 3 2" xfId="121"/>
    <cellStyle name="40% - Акцент4 2 4" xfId="122"/>
    <cellStyle name="40% - Акцент4 2 4 2" xfId="123"/>
    <cellStyle name="40% - Акцент4 2 5" xfId="124"/>
    <cellStyle name="40% - Акцент4 2 5 2" xfId="125"/>
    <cellStyle name="40% - Акцент4 2 6" xfId="126"/>
    <cellStyle name="40% — акцент5" xfId="127"/>
    <cellStyle name="40% - Акцент5 2" xfId="128"/>
    <cellStyle name="40% - Акцент5 2 2" xfId="129"/>
    <cellStyle name="40% - Акцент5 2 2 2" xfId="130"/>
    <cellStyle name="40% - Акцент5 2 3" xfId="131"/>
    <cellStyle name="40% - Акцент5 2 3 2" xfId="132"/>
    <cellStyle name="40% - Акцент5 2 4" xfId="133"/>
    <cellStyle name="40% - Акцент5 2 4 2" xfId="134"/>
    <cellStyle name="40% - Акцент5 2 5" xfId="135"/>
    <cellStyle name="40% - Акцент5 2 5 2" xfId="136"/>
    <cellStyle name="40% - Акцент5 2 6" xfId="137"/>
    <cellStyle name="40% — акцент6" xfId="138"/>
    <cellStyle name="40% - Акцент6 2" xfId="139"/>
    <cellStyle name="40% - Акцент6 2 2" xfId="140"/>
    <cellStyle name="40% - Акцент6 2 2 2" xfId="141"/>
    <cellStyle name="40% - Акцент6 2 3" xfId="142"/>
    <cellStyle name="40% - Акцент6 2 3 2" xfId="143"/>
    <cellStyle name="40% - Акцент6 2 4" xfId="144"/>
    <cellStyle name="40% - Акцент6 2 4 2" xfId="145"/>
    <cellStyle name="40% - Акцент6 2 5" xfId="146"/>
    <cellStyle name="40% - Акцент6 2 5 2" xfId="147"/>
    <cellStyle name="40% - Акцент6 2 6" xfId="148"/>
    <cellStyle name="60% — акцент1" xfId="149"/>
    <cellStyle name="60% — акцент2" xfId="150"/>
    <cellStyle name="60% — акцент3" xfId="151"/>
    <cellStyle name="60% — акцент4" xfId="152"/>
    <cellStyle name="60% — акцент5" xfId="153"/>
    <cellStyle name="60% — акцент6" xfId="154"/>
    <cellStyle name="Currency [0]" xfId="155"/>
    <cellStyle name="Euro" xfId="156"/>
    <cellStyle name="Normal_Form2.1" xfId="157"/>
    <cellStyle name="Normal1" xfId="158"/>
    <cellStyle name="Price_Body" xfId="159"/>
    <cellStyle name="Акцент1" xfId="160"/>
    <cellStyle name="Акцент2" xfId="161"/>
    <cellStyle name="Акцент3" xfId="162"/>
    <cellStyle name="Акцент4" xfId="163"/>
    <cellStyle name="Акцент5" xfId="164"/>
    <cellStyle name="Акцент6" xfId="165"/>
    <cellStyle name="Беззащитный" xfId="166"/>
    <cellStyle name="Ввод " xfId="167"/>
    <cellStyle name="Вывод" xfId="168"/>
    <cellStyle name="Вычисление" xfId="169"/>
    <cellStyle name="Hyperlink" xfId="170"/>
    <cellStyle name="Гиперссылка 2" xfId="171"/>
    <cellStyle name="Currency" xfId="172"/>
    <cellStyle name="Currency [0]" xfId="173"/>
    <cellStyle name="ЄЄЄ_x0004_ЄЄЄЀЄЄЄЄЄ_x0004_ЄЄЄЄЄ" xfId="174"/>
    <cellStyle name="Заголовок" xfId="175"/>
    <cellStyle name="Заголовок 1" xfId="176"/>
    <cellStyle name="Заголовок 2" xfId="177"/>
    <cellStyle name="Заголовок 3" xfId="178"/>
    <cellStyle name="Заголовок 4" xfId="179"/>
    <cellStyle name="ЗаголовокСтолбца" xfId="180"/>
    <cellStyle name="Защитный" xfId="181"/>
    <cellStyle name="Значение" xfId="182"/>
    <cellStyle name="Итог" xfId="183"/>
    <cellStyle name="Контрольная ячейка" xfId="184"/>
    <cellStyle name="Мой заголовок" xfId="185"/>
    <cellStyle name="Мой заголовок листа" xfId="186"/>
    <cellStyle name="Мои наименования показателей" xfId="187"/>
    <cellStyle name="Название" xfId="188"/>
    <cellStyle name="Название 2" xfId="189"/>
    <cellStyle name="Нейтральный" xfId="190"/>
    <cellStyle name="Обычный 10" xfId="191"/>
    <cellStyle name="Обычный 11" xfId="192"/>
    <cellStyle name="Обычный 12" xfId="193"/>
    <cellStyle name="Обычный 13" xfId="194"/>
    <cellStyle name="Обычный 2" xfId="195"/>
    <cellStyle name="Обычный 2 2" xfId="196"/>
    <cellStyle name="Обычный 2 2 2" xfId="197"/>
    <cellStyle name="Обычный 2 2 3" xfId="198"/>
    <cellStyle name="Обычный 2 3" xfId="199"/>
    <cellStyle name="Обычный 3" xfId="200"/>
    <cellStyle name="Обычный 3 2" xfId="201"/>
    <cellStyle name="Обычный 4" xfId="202"/>
    <cellStyle name="Обычный 4 2" xfId="203"/>
    <cellStyle name="Обычный 4 3" xfId="204"/>
    <cellStyle name="Обычный 5" xfId="205"/>
    <cellStyle name="Обычный 5 2" xfId="206"/>
    <cellStyle name="Обычный 5 3" xfId="207"/>
    <cellStyle name="Обычный 6" xfId="208"/>
    <cellStyle name="Обычный 6 2" xfId="209"/>
    <cellStyle name="Обычный 6 3" xfId="210"/>
    <cellStyle name="Обычный 7" xfId="211"/>
    <cellStyle name="Обычный 8" xfId="212"/>
    <cellStyle name="Обычный 9" xfId="213"/>
    <cellStyle name="Обычный_Апрель Апатит 10" xfId="214"/>
    <cellStyle name="Обычный_Апрель Апатит 11" xfId="215"/>
    <cellStyle name="Обычный_Апрель Апатит 2" xfId="216"/>
    <cellStyle name="Followed Hyperlink" xfId="217"/>
    <cellStyle name="Плохой" xfId="218"/>
    <cellStyle name="Пояснение" xfId="219"/>
    <cellStyle name="Примечание" xfId="220"/>
    <cellStyle name="Примечание 2" xfId="221"/>
    <cellStyle name="Примечание 2 2" xfId="222"/>
    <cellStyle name="Примечание 2 2 2" xfId="223"/>
    <cellStyle name="Примечание 2 3" xfId="224"/>
    <cellStyle name="Примечание 2 3 2" xfId="225"/>
    <cellStyle name="Примечание 2 4" xfId="226"/>
    <cellStyle name="Примечание 2 4 2" xfId="227"/>
    <cellStyle name="Примечание 2 5" xfId="228"/>
    <cellStyle name="Примечание 2 5 2" xfId="229"/>
    <cellStyle name="Примечание 2 6" xfId="230"/>
    <cellStyle name="Percent" xfId="231"/>
    <cellStyle name="Связанная ячейка" xfId="232"/>
    <cellStyle name="Стиль 1" xfId="233"/>
    <cellStyle name="Текст предупреждения" xfId="234"/>
    <cellStyle name="Текстовый" xfId="235"/>
    <cellStyle name="Тысячи [0]_3Com" xfId="236"/>
    <cellStyle name="Тысячи_3Com" xfId="237"/>
    <cellStyle name="Comma" xfId="238"/>
    <cellStyle name="Comma [0]" xfId="239"/>
    <cellStyle name="Финансовый 2" xfId="240"/>
    <cellStyle name="Формула" xfId="241"/>
    <cellStyle name="ФормулаВБ" xfId="242"/>
    <cellStyle name="ФормулаНаКонтроль" xfId="243"/>
    <cellStyle name="Хороший" xfId="244"/>
    <cellStyle name="㼿" xfId="245"/>
    <cellStyle name="㼿?" xfId="246"/>
    <cellStyle name="㼿㼿" xfId="247"/>
    <cellStyle name="㼿㼿?" xfId="248"/>
    <cellStyle name="㼿㼿㼿" xfId="249"/>
    <cellStyle name="㼿㼿㼿?" xfId="250"/>
    <cellStyle name="㼿㼿㼿㼿" xfId="251"/>
    <cellStyle name="㼿㼿㼿㼿?" xfId="252"/>
    <cellStyle name="㼿㼿㼿㼿㼿" xfId="253"/>
    <cellStyle name="㼿㼿㼿㼿㼿 2" xfId="2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1">
      <selection activeCell="C59" sqref="C59:C64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52" t="s">
        <v>19</v>
      </c>
      <c r="B2" s="52"/>
      <c r="C2" s="52"/>
      <c r="D2" s="52"/>
      <c r="E2" s="52"/>
    </row>
    <row r="3" spans="2:4" ht="16.5" thickBot="1">
      <c r="B3" s="3"/>
      <c r="C3" s="21"/>
      <c r="D3" s="4"/>
    </row>
    <row r="4" spans="2:3" ht="12.75" customHeight="1">
      <c r="B4" s="53" t="s">
        <v>6</v>
      </c>
      <c r="C4" s="55" t="s">
        <v>7</v>
      </c>
    </row>
    <row r="5" spans="2:3" ht="16.5" thickBot="1">
      <c r="B5" s="54"/>
      <c r="C5" s="56"/>
    </row>
    <row r="6" spans="2:7" ht="15.75">
      <c r="B6" s="18" t="s">
        <v>17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198500244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1919973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3567009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492611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5419559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209899396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154351154</v>
      </c>
      <c r="D16" s="32"/>
      <c r="E16" s="32"/>
      <c r="F16" s="33"/>
      <c r="G16" s="32"/>
    </row>
    <row r="17" spans="2:7" ht="15.75">
      <c r="B17" s="7" t="s">
        <v>2</v>
      </c>
      <c r="C17" s="15">
        <v>639280</v>
      </c>
      <c r="D17" s="32"/>
      <c r="E17" s="32"/>
      <c r="F17" s="33"/>
      <c r="G17" s="32"/>
    </row>
    <row r="18" spans="2:7" ht="15.75">
      <c r="B18" s="7" t="s">
        <v>3</v>
      </c>
      <c r="C18" s="15">
        <v>0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154990434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1555859</v>
      </c>
      <c r="D23" s="32"/>
      <c r="E23" s="33"/>
      <c r="F23" s="33"/>
      <c r="G23" s="32"/>
    </row>
    <row r="24" spans="2:7" ht="15.75">
      <c r="B24" s="7" t="s">
        <v>2</v>
      </c>
      <c r="C24" s="15">
        <f>251501-C37</f>
        <v>120536</v>
      </c>
      <c r="D24" s="32"/>
      <c r="E24" s="32"/>
      <c r="F24" s="38"/>
      <c r="G24" s="32"/>
    </row>
    <row r="25" spans="2:7" ht="15.75">
      <c r="B25" s="7" t="s">
        <v>3</v>
      </c>
      <c r="C25" s="15">
        <v>2376858</v>
      </c>
      <c r="D25" s="32"/>
      <c r="E25" s="33"/>
      <c r="F25" s="33"/>
      <c r="G25" s="32"/>
    </row>
    <row r="26" spans="2:7" ht="15.75">
      <c r="B26" s="7" t="s">
        <v>4</v>
      </c>
      <c r="C26" s="15">
        <v>328341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4381594</v>
      </c>
      <c r="D28" s="32"/>
      <c r="E28" s="33"/>
      <c r="F28" s="33"/>
      <c r="G28" s="32"/>
    </row>
    <row r="29" spans="2:7" ht="16.5" thickBot="1">
      <c r="B29" s="18" t="s">
        <v>11</v>
      </c>
      <c r="C29" s="39"/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2680</v>
      </c>
      <c r="D31" s="32"/>
      <c r="E31" s="32"/>
      <c r="F31" s="32"/>
      <c r="G31" s="32"/>
    </row>
    <row r="32" spans="2:7" ht="15.75">
      <c r="B32" s="7" t="s">
        <v>3</v>
      </c>
      <c r="C32" s="17">
        <v>1153504</v>
      </c>
      <c r="D32" s="32"/>
      <c r="E32" s="32"/>
      <c r="F32" s="32"/>
      <c r="G32" s="32"/>
    </row>
    <row r="33" spans="2:7" ht="16.5" thickBot="1">
      <c r="B33" s="7" t="s">
        <v>4</v>
      </c>
      <c r="C33" s="17">
        <v>164270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1320454</v>
      </c>
      <c r="D34" s="32"/>
      <c r="E34" s="32"/>
      <c r="F34" s="33"/>
      <c r="G34" s="32"/>
    </row>
    <row r="35" spans="2:7" ht="16.5" thickBot="1">
      <c r="B35" s="18" t="s">
        <v>13</v>
      </c>
      <c r="C35" s="39"/>
      <c r="D35" s="32"/>
      <c r="E35" s="32"/>
      <c r="F35" s="33"/>
      <c r="G35" s="32"/>
    </row>
    <row r="36" spans="2:7" ht="16.5" thickBot="1">
      <c r="B36" s="6" t="s">
        <v>3</v>
      </c>
      <c r="C36" s="13">
        <v>26588</v>
      </c>
      <c r="D36" s="32"/>
      <c r="E36" s="32"/>
      <c r="F36" s="33"/>
      <c r="G36" s="32"/>
    </row>
    <row r="37" spans="2:7" ht="16.5" thickBot="1">
      <c r="B37" s="30" t="s">
        <v>2</v>
      </c>
      <c r="C37" s="31">
        <v>130965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157553</v>
      </c>
      <c r="D38" s="32"/>
      <c r="E38" s="32"/>
      <c r="F38" s="33"/>
      <c r="G38" s="32"/>
    </row>
    <row r="39" spans="2:7" ht="16.5" thickBot="1">
      <c r="B39" s="57" t="s">
        <v>23</v>
      </c>
      <c r="C39" s="57"/>
      <c r="D39" s="57"/>
      <c r="E39" s="57"/>
      <c r="F39" s="33"/>
      <c r="G39" s="32"/>
    </row>
    <row r="40" spans="2:7" ht="16.5" thickBot="1">
      <c r="B40" s="26" t="s">
        <v>1</v>
      </c>
      <c r="C40" s="27">
        <v>1363308</v>
      </c>
      <c r="E40" s="5"/>
      <c r="F40" s="32"/>
      <c r="G40" s="32"/>
    </row>
    <row r="41" spans="2:7" ht="16.5" thickBot="1">
      <c r="B41" s="11" t="s">
        <v>2</v>
      </c>
      <c r="C41" s="24">
        <v>1026512</v>
      </c>
      <c r="E41" s="5"/>
      <c r="F41" s="32"/>
      <c r="G41" s="32"/>
    </row>
    <row r="42" spans="2:7" ht="16.5" thickBot="1">
      <c r="B42" s="11" t="s">
        <v>3</v>
      </c>
      <c r="C42" s="9">
        <v>3829</v>
      </c>
      <c r="E42" s="5"/>
      <c r="F42" s="32"/>
      <c r="G42" s="32"/>
    </row>
    <row r="43" spans="2:7" ht="15.75">
      <c r="B43" s="8" t="s">
        <v>4</v>
      </c>
      <c r="C43" s="9">
        <v>0</v>
      </c>
      <c r="E43" s="5"/>
      <c r="F43" s="32"/>
      <c r="G43" s="32"/>
    </row>
    <row r="44" spans="2:7" ht="16.5" thickBot="1">
      <c r="B44" s="7" t="s">
        <v>15</v>
      </c>
      <c r="C44" s="28">
        <v>911771</v>
      </c>
      <c r="E44" s="5"/>
      <c r="F44" s="32"/>
      <c r="G44" s="32"/>
    </row>
    <row r="45" spans="2:7" ht="16.5" thickBot="1">
      <c r="B45" s="1" t="s">
        <v>8</v>
      </c>
      <c r="C45" s="20">
        <f>SUM(C40:C44)</f>
        <v>3305420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57" t="s">
        <v>24</v>
      </c>
      <c r="C47" s="57"/>
      <c r="D47" s="57"/>
      <c r="E47" s="57"/>
      <c r="F47" s="33"/>
      <c r="G47" s="32"/>
    </row>
    <row r="48" spans="2:7" ht="15.75">
      <c r="B48" s="6" t="s">
        <v>1</v>
      </c>
      <c r="C48" s="13">
        <v>35001598</v>
      </c>
      <c r="F48" s="33"/>
      <c r="G48" s="32"/>
    </row>
    <row r="49" spans="2:7" ht="15.75">
      <c r="B49" s="7" t="s">
        <v>3</v>
      </c>
      <c r="C49" s="17">
        <v>6230</v>
      </c>
      <c r="F49" s="32"/>
      <c r="G49" s="32"/>
    </row>
    <row r="50" spans="2:7" ht="16.5" thickBot="1">
      <c r="B50" s="11" t="s">
        <v>15</v>
      </c>
      <c r="C50" s="24">
        <v>181637</v>
      </c>
      <c r="F50" s="33"/>
      <c r="G50" s="32"/>
    </row>
    <row r="51" spans="2:7" ht="16.5" thickBot="1">
      <c r="B51" s="35" t="s">
        <v>8</v>
      </c>
      <c r="C51" s="36">
        <f>SUM(C48:C50)</f>
        <v>35189465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57" t="s">
        <v>27</v>
      </c>
      <c r="C53" s="57"/>
      <c r="D53" s="57"/>
      <c r="E53" s="57"/>
      <c r="F53" s="33"/>
      <c r="G53" s="32"/>
    </row>
    <row r="54" spans="2:7" ht="16.5" thickBot="1">
      <c r="B54" s="26" t="s">
        <v>1</v>
      </c>
      <c r="C54" s="27">
        <v>6228325</v>
      </c>
      <c r="F54" s="33"/>
      <c r="G54" s="32"/>
    </row>
    <row r="55" spans="2:7" ht="16.5" thickBot="1">
      <c r="B55" s="11" t="s">
        <v>15</v>
      </c>
      <c r="C55" s="24">
        <v>4326151</v>
      </c>
      <c r="F55" s="33"/>
      <c r="G55" s="32"/>
    </row>
    <row r="56" spans="2:7" ht="16.5" thickBot="1">
      <c r="B56" s="1" t="s">
        <v>8</v>
      </c>
      <c r="C56" s="20">
        <f>SUM(C54:C55)</f>
        <v>10554476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13">
        <f>208291+1465+627+85+437+570+4688+4895+10105+37727</f>
        <v>268890</v>
      </c>
      <c r="D59" s="32"/>
      <c r="E59" s="32"/>
      <c r="F59" s="32"/>
      <c r="G59" s="32"/>
    </row>
    <row r="60" spans="2:7" ht="15.75">
      <c r="B60" s="7" t="s">
        <v>2</v>
      </c>
      <c r="C60" s="12">
        <f>866+42.459+274+1+2+4+120.138+747</f>
        <v>2056.5969999999998</v>
      </c>
      <c r="D60" s="32"/>
      <c r="E60" s="32"/>
      <c r="F60" s="32"/>
      <c r="G60" s="32"/>
    </row>
    <row r="61" spans="2:7" ht="15.75">
      <c r="B61" s="7" t="s">
        <v>3</v>
      </c>
      <c r="C61" s="12">
        <f>157.724+65+505+2+7+2+1.509+182.741+160+68</f>
        <v>1150.974</v>
      </c>
      <c r="D61" s="32"/>
      <c r="E61" s="32"/>
      <c r="F61" s="32"/>
      <c r="G61" s="32"/>
    </row>
    <row r="62" spans="2:7" ht="15.75">
      <c r="B62" s="7" t="s">
        <v>4</v>
      </c>
      <c r="C62" s="12">
        <f>36+3.116+12.665+2+6.599+6+5.654+8</f>
        <v>80.03399999999999</v>
      </c>
      <c r="D62" s="32"/>
      <c r="E62" s="32"/>
      <c r="F62" s="32"/>
      <c r="G62" s="32"/>
    </row>
    <row r="63" spans="2:7" ht="16.5" thickBot="1">
      <c r="B63" s="7" t="s">
        <v>15</v>
      </c>
      <c r="C63" s="12">
        <f>1272+6210+240</f>
        <v>7722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279899.605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37">
      <selection activeCell="C63" sqref="C63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52" t="s">
        <v>19</v>
      </c>
      <c r="B2" s="52"/>
      <c r="C2" s="52"/>
      <c r="D2" s="52"/>
      <c r="E2" s="52"/>
    </row>
    <row r="3" spans="2:4" ht="16.5" thickBot="1">
      <c r="B3" s="3"/>
      <c r="C3" s="21"/>
      <c r="D3" s="4"/>
    </row>
    <row r="4" spans="2:3" ht="12.75" customHeight="1">
      <c r="B4" s="53" t="s">
        <v>6</v>
      </c>
      <c r="C4" s="55" t="s">
        <v>7</v>
      </c>
    </row>
    <row r="5" spans="2:3" ht="16.5" thickBot="1">
      <c r="B5" s="54"/>
      <c r="C5" s="56"/>
    </row>
    <row r="6" spans="2:7" ht="15.75">
      <c r="B6" s="18" t="s">
        <v>28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184836337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1569986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3452378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484793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5259483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195602977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141820283</v>
      </c>
      <c r="D16" s="32"/>
      <c r="E16" s="32"/>
      <c r="F16" s="33"/>
      <c r="G16" s="32"/>
    </row>
    <row r="17" spans="2:7" ht="15.75">
      <c r="B17" s="7" t="s">
        <v>2</v>
      </c>
      <c r="C17" s="15">
        <v>323151</v>
      </c>
      <c r="D17" s="32"/>
      <c r="E17" s="32"/>
      <c r="F17" s="33"/>
      <c r="G17" s="32"/>
    </row>
    <row r="18" spans="2:7" ht="15.75">
      <c r="B18" s="7" t="s">
        <v>3</v>
      </c>
      <c r="C18" s="15">
        <v>0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142143434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1519769</v>
      </c>
      <c r="D23" s="32"/>
      <c r="E23" s="33"/>
      <c r="F23" s="33"/>
      <c r="G23" s="32"/>
    </row>
    <row r="24" spans="2:7" ht="15.75">
      <c r="B24" s="7" t="s">
        <v>2</v>
      </c>
      <c r="C24" s="15">
        <f>276128-C37</f>
        <v>128248</v>
      </c>
      <c r="D24" s="32"/>
      <c r="E24" s="32"/>
      <c r="F24" s="38"/>
      <c r="G24" s="32"/>
    </row>
    <row r="25" spans="2:7" ht="15.75">
      <c r="B25" s="7" t="s">
        <v>3</v>
      </c>
      <c r="C25" s="15">
        <v>2239668</v>
      </c>
      <c r="D25" s="32"/>
      <c r="E25" s="33"/>
      <c r="F25" s="33"/>
      <c r="G25" s="32"/>
    </row>
    <row r="26" spans="2:7" ht="15.75">
      <c r="B26" s="7" t="s">
        <v>4</v>
      </c>
      <c r="C26" s="15">
        <v>329791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4217476</v>
      </c>
      <c r="D28" s="32"/>
      <c r="E28" s="33"/>
      <c r="F28" s="33"/>
      <c r="G28" s="32"/>
    </row>
    <row r="29" spans="2:7" ht="16.5" thickBot="1">
      <c r="B29" s="18" t="s">
        <v>11</v>
      </c>
      <c r="C29" s="39"/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2550</v>
      </c>
      <c r="D31" s="32"/>
      <c r="E31" s="32"/>
      <c r="F31" s="32"/>
      <c r="G31" s="32"/>
    </row>
    <row r="32" spans="2:7" ht="15.75">
      <c r="B32" s="7" t="s">
        <v>3</v>
      </c>
      <c r="C32" s="17">
        <v>1182214</v>
      </c>
      <c r="D32" s="32"/>
      <c r="E32" s="32"/>
      <c r="F32" s="32"/>
      <c r="G32" s="32"/>
    </row>
    <row r="33" spans="2:7" ht="16.5" thickBot="1">
      <c r="B33" s="7" t="s">
        <v>4</v>
      </c>
      <c r="C33" s="17">
        <v>155002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1339766</v>
      </c>
      <c r="D34" s="32"/>
      <c r="E34" s="32"/>
      <c r="F34" s="33"/>
      <c r="G34" s="32"/>
    </row>
    <row r="35" spans="2:7" ht="16.5" thickBot="1">
      <c r="B35" s="18" t="s">
        <v>13</v>
      </c>
      <c r="C35" s="39"/>
      <c r="D35" s="32"/>
      <c r="E35" s="32"/>
      <c r="F35" s="33"/>
      <c r="G35" s="32"/>
    </row>
    <row r="36" spans="2:7" ht="16.5" thickBot="1">
      <c r="B36" s="6" t="s">
        <v>3</v>
      </c>
      <c r="C36" s="13">
        <v>24176</v>
      </c>
      <c r="D36" s="32"/>
      <c r="E36" s="32"/>
      <c r="F36" s="33"/>
      <c r="G36" s="32"/>
    </row>
    <row r="37" spans="2:7" ht="16.5" thickBot="1">
      <c r="B37" s="30" t="s">
        <v>2</v>
      </c>
      <c r="C37" s="31">
        <v>147880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172056</v>
      </c>
      <c r="D38" s="32"/>
      <c r="E38" s="32"/>
      <c r="F38" s="33"/>
      <c r="G38" s="32"/>
    </row>
    <row r="39" spans="2:7" ht="16.5" thickBot="1">
      <c r="B39" s="57" t="s">
        <v>23</v>
      </c>
      <c r="C39" s="57"/>
      <c r="D39" s="57"/>
      <c r="E39" s="57"/>
      <c r="F39" s="33"/>
      <c r="G39" s="32"/>
    </row>
    <row r="40" spans="2:7" ht="16.5" thickBot="1">
      <c r="B40" s="26" t="s">
        <v>1</v>
      </c>
      <c r="C40" s="27">
        <v>1293002</v>
      </c>
      <c r="E40" s="5"/>
      <c r="F40" s="32"/>
      <c r="G40" s="32"/>
    </row>
    <row r="41" spans="2:7" ht="16.5" thickBot="1">
      <c r="B41" s="11" t="s">
        <v>2</v>
      </c>
      <c r="C41" s="24">
        <v>968157</v>
      </c>
      <c r="E41" s="5"/>
      <c r="F41" s="32"/>
      <c r="G41" s="32"/>
    </row>
    <row r="42" spans="2:7" ht="16.5" thickBot="1">
      <c r="B42" s="11" t="s">
        <v>3</v>
      </c>
      <c r="C42" s="9">
        <v>0</v>
      </c>
      <c r="E42" s="5"/>
      <c r="F42" s="32"/>
      <c r="G42" s="32"/>
    </row>
    <row r="43" spans="2:7" ht="15.75">
      <c r="B43" s="8" t="s">
        <v>4</v>
      </c>
      <c r="C43" s="9">
        <v>0</v>
      </c>
      <c r="E43" s="5"/>
      <c r="F43" s="32"/>
      <c r="G43" s="32"/>
    </row>
    <row r="44" spans="2:7" ht="16.5" thickBot="1">
      <c r="B44" s="7" t="s">
        <v>15</v>
      </c>
      <c r="C44" s="28">
        <v>831157</v>
      </c>
      <c r="E44" s="5"/>
      <c r="F44" s="32"/>
      <c r="G44" s="32"/>
    </row>
    <row r="45" spans="2:7" ht="16.5" thickBot="1">
      <c r="B45" s="1" t="s">
        <v>8</v>
      </c>
      <c r="C45" s="20">
        <f>SUM(C40:C44)</f>
        <v>3092316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57" t="s">
        <v>24</v>
      </c>
      <c r="C47" s="57"/>
      <c r="D47" s="57"/>
      <c r="E47" s="57"/>
      <c r="F47" s="33"/>
      <c r="G47" s="32"/>
    </row>
    <row r="48" spans="2:7" ht="15.75">
      <c r="B48" s="6" t="s">
        <v>1</v>
      </c>
      <c r="C48" s="13">
        <v>34554942</v>
      </c>
      <c r="F48" s="33"/>
      <c r="G48" s="32"/>
    </row>
    <row r="49" spans="2:7" ht="15.75">
      <c r="B49" s="7" t="s">
        <v>3</v>
      </c>
      <c r="C49" s="17">
        <v>6320</v>
      </c>
      <c r="F49" s="32"/>
      <c r="G49" s="32"/>
    </row>
    <row r="50" spans="2:7" ht="16.5" thickBot="1">
      <c r="B50" s="11" t="s">
        <v>15</v>
      </c>
      <c r="C50" s="24">
        <v>175411</v>
      </c>
      <c r="F50" s="33"/>
      <c r="G50" s="32"/>
    </row>
    <row r="51" spans="2:7" ht="16.5" thickBot="1">
      <c r="B51" s="35" t="s">
        <v>8</v>
      </c>
      <c r="C51" s="36">
        <f>SUM(C48:C50)</f>
        <v>34736673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57" t="s">
        <v>27</v>
      </c>
      <c r="C53" s="57"/>
      <c r="D53" s="57"/>
      <c r="E53" s="57"/>
      <c r="F53" s="33"/>
      <c r="G53" s="32"/>
    </row>
    <row r="54" spans="2:7" ht="16.5" thickBot="1">
      <c r="B54" s="26" t="s">
        <v>1</v>
      </c>
      <c r="C54" s="27">
        <v>5648341</v>
      </c>
      <c r="F54" s="33"/>
      <c r="G54" s="32"/>
    </row>
    <row r="55" spans="2:7" ht="16.5" thickBot="1">
      <c r="B55" s="11" t="s">
        <v>15</v>
      </c>
      <c r="C55" s="24">
        <v>4252915</v>
      </c>
      <c r="F55" s="33"/>
      <c r="G55" s="32"/>
    </row>
    <row r="56" spans="2:7" ht="16.5" thickBot="1">
      <c r="B56" s="1" t="s">
        <v>8</v>
      </c>
      <c r="C56" s="20">
        <f>SUM(C54:C55)</f>
        <v>9901256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13">
        <f>213398+12991+3443+5092+38605+81+802+1499+609+444</f>
        <v>276964</v>
      </c>
      <c r="D59" s="32"/>
      <c r="E59" s="32"/>
      <c r="F59" s="32"/>
      <c r="G59" s="32"/>
    </row>
    <row r="60" spans="2:7" ht="15.75">
      <c r="B60" s="7" t="s">
        <v>2</v>
      </c>
      <c r="C60" s="12">
        <f>487+300+2+2+4+58.234+127.879+750</f>
        <v>1731.113</v>
      </c>
      <c r="D60" s="32"/>
      <c r="E60" s="32"/>
      <c r="F60" s="32"/>
      <c r="G60" s="32"/>
    </row>
    <row r="61" spans="2:7" ht="15.75">
      <c r="B61" s="7" t="s">
        <v>3</v>
      </c>
      <c r="C61" s="12">
        <f>67+551+3+2+1.484+8+160.052+78+193.964+163</f>
        <v>1227.5</v>
      </c>
      <c r="D61" s="32"/>
      <c r="E61" s="32"/>
      <c r="F61" s="32"/>
      <c r="G61" s="32"/>
    </row>
    <row r="62" spans="2:7" ht="15.75">
      <c r="B62" s="7" t="s">
        <v>4</v>
      </c>
      <c r="C62" s="12">
        <f>1.938+6.478+6+5.762+8+12.767+2+22</f>
        <v>64.945</v>
      </c>
      <c r="D62" s="32"/>
      <c r="E62" s="32"/>
      <c r="F62" s="32"/>
      <c r="G62" s="32"/>
    </row>
    <row r="63" spans="2:7" ht="16.5" thickBot="1">
      <c r="B63" s="7" t="s">
        <v>15</v>
      </c>
      <c r="C63" s="12">
        <f>264+6235+1269</f>
        <v>7768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287755.558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49">
      <selection activeCell="E27" sqref="E27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52" t="s">
        <v>19</v>
      </c>
      <c r="B2" s="52"/>
      <c r="C2" s="52"/>
      <c r="D2" s="52"/>
      <c r="E2" s="52"/>
    </row>
    <row r="3" spans="2:4" ht="16.5" thickBot="1">
      <c r="B3" s="3"/>
      <c r="C3" s="21"/>
      <c r="D3" s="4"/>
    </row>
    <row r="4" spans="2:3" ht="12.75" customHeight="1">
      <c r="B4" s="53" t="s">
        <v>6</v>
      </c>
      <c r="C4" s="55" t="s">
        <v>7</v>
      </c>
    </row>
    <row r="5" spans="2:3" ht="16.5" thickBot="1">
      <c r="B5" s="54"/>
      <c r="C5" s="56"/>
    </row>
    <row r="6" spans="2:7" ht="15.75">
      <c r="B6" s="18" t="s">
        <v>29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40">
        <f>C16+C23+C30+C40+C48+C54</f>
        <v>198113653</v>
      </c>
      <c r="D8" s="32"/>
      <c r="E8" s="25"/>
      <c r="F8" s="33"/>
      <c r="G8" s="32"/>
    </row>
    <row r="9" spans="2:7" ht="15.75">
      <c r="B9" s="7" t="s">
        <v>2</v>
      </c>
      <c r="C9" s="42">
        <f>C17+C24+C31+C41+C37</f>
        <v>1676946</v>
      </c>
      <c r="D9" s="32"/>
      <c r="E9" s="32"/>
      <c r="F9" s="32"/>
      <c r="G9" s="33"/>
    </row>
    <row r="10" spans="2:7" ht="15.75">
      <c r="B10" s="7" t="s">
        <v>3</v>
      </c>
      <c r="C10" s="42">
        <f>C18+C25+C32+C36+C49+C42</f>
        <v>3413591</v>
      </c>
      <c r="D10" s="32"/>
      <c r="E10" s="32"/>
      <c r="F10" s="33"/>
      <c r="G10" s="32"/>
    </row>
    <row r="11" spans="2:7" ht="15.75">
      <c r="B11" s="7" t="s">
        <v>4</v>
      </c>
      <c r="C11" s="42">
        <f>C19+C26+C33+C43</f>
        <v>441838</v>
      </c>
      <c r="D11" s="32"/>
      <c r="E11" s="32"/>
      <c r="F11" s="32"/>
      <c r="G11" s="33"/>
    </row>
    <row r="12" spans="2:7" ht="16.5" thickBot="1">
      <c r="B12" s="7" t="s">
        <v>9</v>
      </c>
      <c r="C12" s="42">
        <f>C27+C50+C44+C55</f>
        <v>5905249</v>
      </c>
      <c r="D12" s="32"/>
      <c r="E12" s="32"/>
      <c r="F12" s="32"/>
      <c r="G12" s="32"/>
    </row>
    <row r="13" spans="2:9" ht="16.5" thickBot="1">
      <c r="B13" s="1" t="s">
        <v>8</v>
      </c>
      <c r="C13" s="51">
        <f>SUM(C8:C12)</f>
        <v>209551277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150246089</v>
      </c>
      <c r="D16" s="32"/>
      <c r="E16" s="32"/>
      <c r="F16" s="33"/>
      <c r="G16" s="32"/>
    </row>
    <row r="17" spans="2:7" ht="15.75">
      <c r="B17" s="7" t="s">
        <v>2</v>
      </c>
      <c r="C17" s="15">
        <v>430709</v>
      </c>
      <c r="D17" s="32"/>
      <c r="E17" s="32"/>
      <c r="F17" s="33"/>
      <c r="G17" s="32"/>
    </row>
    <row r="18" spans="2:7" ht="15.75">
      <c r="B18" s="7" t="s">
        <v>3</v>
      </c>
      <c r="C18" s="15">
        <v>0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150676798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43">
        <v>1571254</v>
      </c>
      <c r="D23" s="32"/>
      <c r="E23" s="33"/>
      <c r="F23" s="33"/>
      <c r="G23" s="32"/>
    </row>
    <row r="24" spans="2:7" ht="15.75">
      <c r="B24" s="7" t="s">
        <v>2</v>
      </c>
      <c r="C24" s="44">
        <f>265697-C37</f>
        <v>122478</v>
      </c>
      <c r="D24" s="32"/>
      <c r="E24" s="32"/>
      <c r="F24" s="38"/>
      <c r="G24" s="32"/>
    </row>
    <row r="25" spans="2:7" ht="15.75">
      <c r="B25" s="7" t="s">
        <v>3</v>
      </c>
      <c r="C25" s="44">
        <v>2260514</v>
      </c>
      <c r="D25" s="32"/>
      <c r="E25" s="33"/>
      <c r="F25" s="33"/>
      <c r="G25" s="32"/>
    </row>
    <row r="26" spans="2:7" ht="15.75">
      <c r="B26" s="7" t="s">
        <v>4</v>
      </c>
      <c r="C26" s="44">
        <v>295151</v>
      </c>
      <c r="D26" s="32"/>
      <c r="E26" s="33"/>
      <c r="F26" s="32"/>
      <c r="G26" s="32"/>
    </row>
    <row r="27" spans="2:7" ht="16.5" thickBot="1">
      <c r="B27" s="7" t="s">
        <v>15</v>
      </c>
      <c r="C27" s="45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4249397</v>
      </c>
      <c r="D28" s="32"/>
      <c r="E28" s="33"/>
      <c r="F28" s="33"/>
      <c r="G28" s="32"/>
    </row>
    <row r="29" spans="2:7" ht="16.5" thickBot="1">
      <c r="B29" s="18" t="s">
        <v>11</v>
      </c>
      <c r="C29" s="39"/>
      <c r="D29" s="32"/>
      <c r="E29" s="32"/>
      <c r="F29" s="33"/>
      <c r="G29" s="32"/>
    </row>
    <row r="30" spans="2:7" ht="15.75">
      <c r="B30" s="6" t="s">
        <v>12</v>
      </c>
      <c r="C30" s="46">
        <v>0</v>
      </c>
      <c r="D30" s="32"/>
      <c r="E30" s="32"/>
      <c r="F30" s="33"/>
      <c r="G30" s="32"/>
    </row>
    <row r="31" spans="2:7" ht="15.75">
      <c r="B31" s="7" t="s">
        <v>2</v>
      </c>
      <c r="C31" s="47">
        <v>2146</v>
      </c>
      <c r="D31" s="32"/>
      <c r="E31" s="32"/>
      <c r="F31" s="32"/>
      <c r="G31" s="32"/>
    </row>
    <row r="32" spans="2:7" ht="15.75">
      <c r="B32" s="7" t="s">
        <v>3</v>
      </c>
      <c r="C32" s="47">
        <v>1125808</v>
      </c>
      <c r="D32" s="32"/>
      <c r="E32" s="32"/>
      <c r="F32" s="32"/>
      <c r="G32" s="32"/>
    </row>
    <row r="33" spans="2:7" ht="16.5" thickBot="1">
      <c r="B33" s="7" t="s">
        <v>4</v>
      </c>
      <c r="C33" s="47">
        <v>146687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1274641</v>
      </c>
      <c r="D34" s="32"/>
      <c r="E34" s="32"/>
      <c r="F34" s="33"/>
      <c r="G34" s="32"/>
    </row>
    <row r="35" spans="2:7" ht="16.5" thickBot="1">
      <c r="B35" s="18" t="s">
        <v>13</v>
      </c>
      <c r="C35" s="39"/>
      <c r="D35" s="32"/>
      <c r="E35" s="32"/>
      <c r="F35" s="33"/>
      <c r="G35" s="32"/>
    </row>
    <row r="36" spans="2:7" ht="16.5" thickBot="1">
      <c r="B36" s="6" t="s">
        <v>3</v>
      </c>
      <c r="C36" s="40">
        <v>21579</v>
      </c>
      <c r="D36" s="32"/>
      <c r="E36" s="32"/>
      <c r="F36" s="33"/>
      <c r="G36" s="32"/>
    </row>
    <row r="37" spans="2:7" ht="16.5" thickBot="1">
      <c r="B37" s="30" t="s">
        <v>2</v>
      </c>
      <c r="C37" s="41">
        <v>143219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164798</v>
      </c>
      <c r="D38" s="32"/>
      <c r="E38" s="32"/>
      <c r="F38" s="33"/>
      <c r="G38" s="32"/>
    </row>
    <row r="39" spans="2:7" ht="16.5" thickBot="1">
      <c r="B39" s="57" t="s">
        <v>23</v>
      </c>
      <c r="C39" s="57"/>
      <c r="D39" s="57"/>
      <c r="E39" s="57"/>
      <c r="F39" s="33"/>
      <c r="G39" s="32"/>
    </row>
    <row r="40" spans="2:7" ht="16.5" thickBot="1">
      <c r="B40" s="26" t="s">
        <v>1</v>
      </c>
      <c r="C40" s="48">
        <v>1399314</v>
      </c>
      <c r="E40" s="5"/>
      <c r="F40" s="32"/>
      <c r="G40" s="32"/>
    </row>
    <row r="41" spans="2:7" ht="16.5" thickBot="1">
      <c r="B41" s="11" t="s">
        <v>2</v>
      </c>
      <c r="C41" s="49">
        <v>978394</v>
      </c>
      <c r="E41" s="5"/>
      <c r="F41" s="32"/>
      <c r="G41" s="32"/>
    </row>
    <row r="42" spans="2:7" ht="16.5" thickBot="1">
      <c r="B42" s="11" t="s">
        <v>3</v>
      </c>
      <c r="C42" s="50">
        <v>0</v>
      </c>
      <c r="E42" s="5"/>
      <c r="F42" s="32"/>
      <c r="G42" s="32"/>
    </row>
    <row r="43" spans="2:7" ht="15.75">
      <c r="B43" s="8" t="s">
        <v>4</v>
      </c>
      <c r="C43" s="50">
        <v>0</v>
      </c>
      <c r="E43" s="5"/>
      <c r="F43" s="32"/>
      <c r="G43" s="32"/>
    </row>
    <row r="44" spans="2:7" ht="16.5" thickBot="1">
      <c r="B44" s="7" t="s">
        <v>15</v>
      </c>
      <c r="C44" s="45">
        <v>944284</v>
      </c>
      <c r="E44" s="5"/>
      <c r="F44" s="32"/>
      <c r="G44" s="32"/>
    </row>
    <row r="45" spans="2:7" ht="16.5" thickBot="1">
      <c r="B45" s="1" t="s">
        <v>8</v>
      </c>
      <c r="C45" s="20">
        <f>SUM(C40:C44)</f>
        <v>3321992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57" t="s">
        <v>24</v>
      </c>
      <c r="C47" s="57"/>
      <c r="D47" s="57"/>
      <c r="E47" s="57"/>
      <c r="F47" s="33"/>
      <c r="G47" s="32"/>
    </row>
    <row r="48" spans="2:7" ht="15.75">
      <c r="B48" s="6" t="s">
        <v>1</v>
      </c>
      <c r="C48" s="40">
        <v>39758797</v>
      </c>
      <c r="F48" s="33"/>
      <c r="G48" s="32"/>
    </row>
    <row r="49" spans="2:7" ht="15.75">
      <c r="B49" s="7" t="s">
        <v>3</v>
      </c>
      <c r="C49" s="47">
        <v>5690</v>
      </c>
      <c r="F49" s="32"/>
      <c r="G49" s="32"/>
    </row>
    <row r="50" spans="2:7" ht="16.5" thickBot="1">
      <c r="B50" s="11" t="s">
        <v>15</v>
      </c>
      <c r="C50" s="49">
        <v>180797</v>
      </c>
      <c r="F50" s="33"/>
      <c r="G50" s="32"/>
    </row>
    <row r="51" spans="2:7" ht="16.5" thickBot="1">
      <c r="B51" s="35" t="s">
        <v>8</v>
      </c>
      <c r="C51" s="36">
        <f>SUM(C48:C50)</f>
        <v>39945284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57" t="s">
        <v>27</v>
      </c>
      <c r="C53" s="57"/>
      <c r="D53" s="57"/>
      <c r="E53" s="57"/>
      <c r="F53" s="33"/>
      <c r="G53" s="32"/>
    </row>
    <row r="54" spans="2:7" ht="16.5" thickBot="1">
      <c r="B54" s="26" t="s">
        <v>1</v>
      </c>
      <c r="C54" s="48">
        <v>5138199</v>
      </c>
      <c r="F54" s="33"/>
      <c r="G54" s="32"/>
    </row>
    <row r="55" spans="2:7" ht="16.5" thickBot="1">
      <c r="B55" s="11" t="s">
        <v>15</v>
      </c>
      <c r="C55" s="49">
        <v>4780168</v>
      </c>
      <c r="F55" s="33"/>
      <c r="G55" s="32"/>
    </row>
    <row r="56" spans="2:7" ht="16.5" thickBot="1">
      <c r="B56" s="1" t="s">
        <v>8</v>
      </c>
      <c r="C56" s="20">
        <f>SUM(C54:C55)</f>
        <v>9918367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40">
        <f>201663+1470+47+644+418+688+4681+39390+2171+9724</f>
        <v>260896</v>
      </c>
      <c r="D59" s="32"/>
      <c r="E59" s="32"/>
      <c r="F59" s="32"/>
      <c r="G59" s="32"/>
    </row>
    <row r="60" spans="2:7" ht="15.75">
      <c r="B60" s="7" t="s">
        <v>2</v>
      </c>
      <c r="C60" s="42">
        <f>580+52.762+154.147+236+108.791+757+2+3+2</f>
        <v>1895.6999999999998</v>
      </c>
      <c r="D60" s="32"/>
      <c r="E60" s="32"/>
      <c r="F60" s="32"/>
      <c r="G60" s="32"/>
    </row>
    <row r="61" spans="2:7" ht="15.75">
      <c r="B61" s="7" t="s">
        <v>3</v>
      </c>
      <c r="C61" s="42">
        <f>80+424+147.241+150+1.489+10+2+3+54</f>
        <v>871.73</v>
      </c>
      <c r="D61" s="32"/>
      <c r="E61" s="32"/>
      <c r="F61" s="32"/>
      <c r="G61" s="32"/>
    </row>
    <row r="62" spans="2:7" ht="15.75">
      <c r="B62" s="7" t="s">
        <v>4</v>
      </c>
      <c r="C62" s="42">
        <f>19+5.736+8+11.833+2+6.704+7+1.981</f>
        <v>62.254000000000005</v>
      </c>
      <c r="D62" s="32"/>
      <c r="E62" s="32"/>
      <c r="F62" s="32"/>
      <c r="G62" s="32"/>
    </row>
    <row r="63" spans="2:7" ht="16.5" thickBot="1">
      <c r="B63" s="7" t="s">
        <v>15</v>
      </c>
      <c r="C63" s="42">
        <f>1318+6180+240</f>
        <v>7738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271463.684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52">
      <selection activeCell="C26" sqref="C26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52" t="s">
        <v>19</v>
      </c>
      <c r="B2" s="52"/>
      <c r="C2" s="52"/>
      <c r="D2" s="52"/>
      <c r="E2" s="52"/>
    </row>
    <row r="3" spans="2:4" ht="16.5" thickBot="1">
      <c r="B3" s="3"/>
      <c r="C3" s="21"/>
      <c r="D3" s="4"/>
    </row>
    <row r="4" spans="2:3" ht="12.75" customHeight="1">
      <c r="B4" s="53" t="s">
        <v>6</v>
      </c>
      <c r="C4" s="55" t="s">
        <v>7</v>
      </c>
    </row>
    <row r="5" spans="2:3" ht="16.5" thickBot="1">
      <c r="B5" s="54"/>
      <c r="C5" s="56"/>
    </row>
    <row r="6" spans="2:7" ht="15.75">
      <c r="B6" s="18" t="s">
        <v>30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187411413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1467385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3010950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385388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5642739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197917875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137855529</v>
      </c>
      <c r="D16" s="32"/>
      <c r="E16" s="32"/>
      <c r="F16" s="33"/>
      <c r="G16" s="32"/>
    </row>
    <row r="17" spans="2:7" ht="15.75">
      <c r="B17" s="7" t="s">
        <v>2</v>
      </c>
      <c r="C17" s="15">
        <v>421292</v>
      </c>
      <c r="D17" s="32"/>
      <c r="E17" s="32"/>
      <c r="F17" s="33"/>
      <c r="G17" s="32"/>
    </row>
    <row r="18" spans="2:7" ht="15.75">
      <c r="B18" s="7" t="s">
        <v>3</v>
      </c>
      <c r="C18" s="15">
        <v>0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138276821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1377441</v>
      </c>
      <c r="D23" s="32"/>
      <c r="E23" s="33"/>
      <c r="F23" s="33"/>
      <c r="G23" s="32"/>
    </row>
    <row r="24" spans="2:7" ht="15.75">
      <c r="B24" s="7" t="s">
        <v>2</v>
      </c>
      <c r="C24" s="15">
        <f>211922-C37</f>
        <v>117019</v>
      </c>
      <c r="D24" s="32"/>
      <c r="E24" s="32"/>
      <c r="F24" s="38"/>
      <c r="G24" s="32"/>
    </row>
    <row r="25" spans="2:7" ht="15.75">
      <c r="B25" s="7" t="s">
        <v>3</v>
      </c>
      <c r="C25" s="15">
        <v>2012746</v>
      </c>
      <c r="D25" s="32"/>
      <c r="E25" s="33"/>
      <c r="F25" s="33"/>
      <c r="G25" s="32"/>
    </row>
    <row r="26" spans="2:7" ht="15.75">
      <c r="B26" s="7" t="s">
        <v>4</v>
      </c>
      <c r="C26" s="15">
        <v>258537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3765743</v>
      </c>
      <c r="D28" s="32"/>
      <c r="E28" s="33"/>
      <c r="F28" s="33"/>
      <c r="G28" s="32"/>
    </row>
    <row r="29" spans="2:7" ht="16.5" thickBot="1">
      <c r="B29" s="18" t="s">
        <v>11</v>
      </c>
      <c r="C29" s="39"/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1962</v>
      </c>
      <c r="D31" s="32"/>
      <c r="E31" s="32"/>
      <c r="F31" s="32"/>
      <c r="G31" s="32"/>
    </row>
    <row r="32" spans="2:7" ht="15.75">
      <c r="B32" s="7" t="s">
        <v>3</v>
      </c>
      <c r="C32" s="17">
        <v>970896</v>
      </c>
      <c r="D32" s="32"/>
      <c r="E32" s="32"/>
      <c r="F32" s="32"/>
      <c r="G32" s="32"/>
    </row>
    <row r="33" spans="2:7" ht="16.5" thickBot="1">
      <c r="B33" s="7" t="s">
        <v>4</v>
      </c>
      <c r="C33" s="17">
        <v>126851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1099709</v>
      </c>
      <c r="D34" s="32"/>
      <c r="E34" s="32"/>
      <c r="F34" s="33"/>
      <c r="G34" s="32"/>
    </row>
    <row r="35" spans="2:7" ht="16.5" thickBot="1">
      <c r="B35" s="18" t="s">
        <v>13</v>
      </c>
      <c r="C35" s="39"/>
      <c r="D35" s="32"/>
      <c r="E35" s="32"/>
      <c r="F35" s="33"/>
      <c r="G35" s="32"/>
    </row>
    <row r="36" spans="2:7" ht="16.5" thickBot="1">
      <c r="B36" s="6" t="s">
        <v>3</v>
      </c>
      <c r="C36" s="13">
        <v>13318</v>
      </c>
      <c r="D36" s="32"/>
      <c r="E36" s="32"/>
      <c r="F36" s="33"/>
      <c r="G36" s="32"/>
    </row>
    <row r="37" spans="2:7" ht="16.5" thickBot="1">
      <c r="B37" s="30" t="s">
        <v>2</v>
      </c>
      <c r="C37" s="31">
        <v>94903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108221</v>
      </c>
      <c r="D38" s="32"/>
      <c r="E38" s="32"/>
      <c r="F38" s="33"/>
      <c r="G38" s="32"/>
    </row>
    <row r="39" spans="2:7" ht="16.5" thickBot="1">
      <c r="B39" s="57" t="s">
        <v>23</v>
      </c>
      <c r="C39" s="57"/>
      <c r="D39" s="57"/>
      <c r="E39" s="57"/>
      <c r="F39" s="33"/>
      <c r="G39" s="32"/>
    </row>
    <row r="40" spans="2:7" ht="16.5" thickBot="1">
      <c r="B40" s="26" t="s">
        <v>1</v>
      </c>
      <c r="C40" s="27">
        <v>1168363</v>
      </c>
      <c r="E40" s="5"/>
      <c r="F40" s="32"/>
      <c r="G40" s="32"/>
    </row>
    <row r="41" spans="2:7" ht="16.5" thickBot="1">
      <c r="B41" s="11" t="s">
        <v>2</v>
      </c>
      <c r="C41" s="24">
        <v>832209</v>
      </c>
      <c r="E41" s="5"/>
      <c r="F41" s="32"/>
      <c r="G41" s="32"/>
    </row>
    <row r="42" spans="2:7" ht="16.5" thickBot="1">
      <c r="B42" s="11" t="s">
        <v>3</v>
      </c>
      <c r="C42" s="9">
        <v>10680</v>
      </c>
      <c r="E42" s="5"/>
      <c r="F42" s="32"/>
      <c r="G42" s="32"/>
    </row>
    <row r="43" spans="2:7" ht="15.75">
      <c r="B43" s="8" t="s">
        <v>4</v>
      </c>
      <c r="C43" s="9">
        <v>0</v>
      </c>
      <c r="E43" s="5"/>
      <c r="F43" s="32"/>
      <c r="G43" s="32"/>
    </row>
    <row r="44" spans="2:7" ht="16.5" thickBot="1">
      <c r="B44" s="7" t="s">
        <v>15</v>
      </c>
      <c r="C44" s="28">
        <v>879445</v>
      </c>
      <c r="E44" s="5"/>
      <c r="F44" s="32"/>
      <c r="G44" s="32"/>
    </row>
    <row r="45" spans="2:7" ht="16.5" thickBot="1">
      <c r="B45" s="1" t="s">
        <v>8</v>
      </c>
      <c r="C45" s="20">
        <f>SUM(C40:C44)</f>
        <v>2890697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57" t="s">
        <v>24</v>
      </c>
      <c r="C47" s="57"/>
      <c r="D47" s="57"/>
      <c r="E47" s="57"/>
      <c r="F47" s="33"/>
      <c r="G47" s="32"/>
    </row>
    <row r="48" spans="2:7" ht="15.75">
      <c r="B48" s="6" t="s">
        <v>1</v>
      </c>
      <c r="C48" s="13">
        <v>41096180</v>
      </c>
      <c r="F48" s="33"/>
      <c r="G48" s="32"/>
    </row>
    <row r="49" spans="2:7" ht="15.75">
      <c r="B49" s="7" t="s">
        <v>3</v>
      </c>
      <c r="C49" s="17">
        <v>3310</v>
      </c>
      <c r="F49" s="32"/>
      <c r="G49" s="32"/>
    </row>
    <row r="50" spans="2:7" ht="16.5" thickBot="1">
      <c r="B50" s="11" t="s">
        <v>15</v>
      </c>
      <c r="C50" s="24">
        <v>160675</v>
      </c>
      <c r="F50" s="33"/>
      <c r="G50" s="32"/>
    </row>
    <row r="51" spans="2:7" ht="16.5" thickBot="1">
      <c r="B51" s="35" t="s">
        <v>8</v>
      </c>
      <c r="C51" s="36">
        <f>SUM(C48:C50)</f>
        <v>41260165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57" t="s">
        <v>27</v>
      </c>
      <c r="C53" s="57"/>
      <c r="D53" s="57"/>
      <c r="E53" s="57"/>
      <c r="F53" s="33"/>
      <c r="G53" s="32"/>
    </row>
    <row r="54" spans="2:7" ht="16.5" thickBot="1">
      <c r="B54" s="26" t="s">
        <v>1</v>
      </c>
      <c r="C54" s="27">
        <v>5913900</v>
      </c>
      <c r="F54" s="33"/>
      <c r="G54" s="32"/>
    </row>
    <row r="55" spans="2:7" ht="16.5" thickBot="1">
      <c r="B55" s="11" t="s">
        <v>15</v>
      </c>
      <c r="C55" s="24">
        <v>4602619</v>
      </c>
      <c r="F55" s="33"/>
      <c r="G55" s="32"/>
    </row>
    <row r="56" spans="2:7" ht="16.5" thickBot="1">
      <c r="B56" s="1" t="s">
        <v>8</v>
      </c>
      <c r="C56" s="20">
        <f>SUM(C54:C55)</f>
        <v>10516519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40">
        <f>1347+46+640+329+611+9849+45938+4773+3481+192467</f>
        <v>259481</v>
      </c>
      <c r="D59" s="32"/>
      <c r="E59" s="32"/>
      <c r="F59" s="32"/>
      <c r="G59" s="32"/>
    </row>
    <row r="60" spans="2:7" ht="15.75">
      <c r="B60" s="7" t="s">
        <v>2</v>
      </c>
      <c r="C60" s="42">
        <f>178+2+3+2+102.845+726+590+57.005</f>
        <v>1660.8500000000001</v>
      </c>
      <c r="D60" s="32"/>
      <c r="E60" s="32"/>
      <c r="F60" s="32"/>
      <c r="G60" s="32"/>
    </row>
    <row r="61" spans="2:7" ht="15.75">
      <c r="B61" s="7" t="s">
        <v>3</v>
      </c>
      <c r="C61" s="42">
        <f>362+3+2+1.512+9+145.109+138+42+30+43+99.854+17.542+25.314</f>
        <v>918.331</v>
      </c>
      <c r="D61" s="32"/>
      <c r="E61" s="32"/>
      <c r="F61" s="32"/>
      <c r="G61" s="32"/>
    </row>
    <row r="62" spans="2:7" ht="15.75">
      <c r="B62" s="7" t="s">
        <v>4</v>
      </c>
      <c r="C62" s="42">
        <f>1.472+6.855+6+5.797+8+11.424+2+17</f>
        <v>58.548</v>
      </c>
      <c r="D62" s="32"/>
      <c r="E62" s="32"/>
      <c r="F62" s="32"/>
      <c r="G62" s="32"/>
    </row>
    <row r="63" spans="2:7" ht="16.5" thickBot="1">
      <c r="B63" s="7" t="s">
        <v>15</v>
      </c>
      <c r="C63" s="42">
        <f>1267+222+6145</f>
        <v>7634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269752.72900000005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52">
      <selection activeCell="C8" sqref="C8:C12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52" t="s">
        <v>19</v>
      </c>
      <c r="B2" s="52"/>
      <c r="C2" s="52"/>
      <c r="D2" s="52"/>
      <c r="E2" s="52"/>
    </row>
    <row r="3" spans="2:4" ht="16.5" thickBot="1">
      <c r="B3" s="3"/>
      <c r="C3" s="21"/>
      <c r="D3" s="4"/>
    </row>
    <row r="4" spans="2:3" ht="12.75" customHeight="1">
      <c r="B4" s="53" t="s">
        <v>6</v>
      </c>
      <c r="C4" s="55" t="s">
        <v>7</v>
      </c>
    </row>
    <row r="5" spans="2:3" ht="16.5" thickBot="1">
      <c r="B5" s="54"/>
      <c r="C5" s="56"/>
    </row>
    <row r="6" spans="2:7" ht="15.75">
      <c r="B6" s="18" t="s">
        <v>31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189819229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1188435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2576218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333226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5886950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199804058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138895829</v>
      </c>
      <c r="D16" s="32"/>
      <c r="E16" s="32"/>
      <c r="F16" s="33"/>
      <c r="G16" s="32"/>
    </row>
    <row r="17" spans="2:7" ht="15.75">
      <c r="B17" s="7" t="s">
        <v>2</v>
      </c>
      <c r="C17" s="15">
        <v>213185</v>
      </c>
      <c r="D17" s="32"/>
      <c r="E17" s="32"/>
      <c r="F17" s="33"/>
      <c r="G17" s="32"/>
    </row>
    <row r="18" spans="2:7" ht="15.75">
      <c r="B18" s="7" t="s">
        <v>3</v>
      </c>
      <c r="C18" s="15">
        <v>0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139109014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1186205</v>
      </c>
      <c r="D23" s="32"/>
      <c r="E23" s="33"/>
      <c r="F23" s="33"/>
      <c r="G23" s="32"/>
    </row>
    <row r="24" spans="2:7" ht="15.75">
      <c r="B24" s="7" t="s">
        <v>2</v>
      </c>
      <c r="C24" s="15">
        <f>191358-C37</f>
        <v>107988</v>
      </c>
      <c r="D24" s="32"/>
      <c r="E24" s="32"/>
      <c r="F24" s="38"/>
      <c r="G24" s="32"/>
    </row>
    <row r="25" spans="2:7" ht="15.75">
      <c r="B25" s="7" t="s">
        <v>3</v>
      </c>
      <c r="C25" s="15">
        <f>1766231-C36</f>
        <v>1753791</v>
      </c>
      <c r="D25" s="32"/>
      <c r="E25" s="33"/>
      <c r="F25" s="33"/>
      <c r="G25" s="32"/>
    </row>
    <row r="26" spans="2:7" ht="15.75">
      <c r="B26" s="7" t="s">
        <v>4</v>
      </c>
      <c r="C26" s="15">
        <v>223344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3271328</v>
      </c>
      <c r="D28" s="32"/>
      <c r="E28" s="33"/>
      <c r="F28" s="33"/>
      <c r="G28" s="32"/>
    </row>
    <row r="29" spans="2:7" ht="16.5" thickBot="1">
      <c r="B29" s="18" t="s">
        <v>11</v>
      </c>
      <c r="C29" s="39"/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2566</v>
      </c>
      <c r="D31" s="32"/>
      <c r="E31" s="32"/>
      <c r="F31" s="32"/>
      <c r="G31" s="32"/>
    </row>
    <row r="32" spans="2:7" ht="15.75">
      <c r="B32" s="7" t="s">
        <v>3</v>
      </c>
      <c r="C32" s="17">
        <v>799257</v>
      </c>
      <c r="D32" s="32"/>
      <c r="E32" s="32"/>
      <c r="F32" s="32"/>
      <c r="G32" s="32"/>
    </row>
    <row r="33" spans="2:7" ht="16.5" thickBot="1">
      <c r="B33" s="7" t="s">
        <v>4</v>
      </c>
      <c r="C33" s="17">
        <v>109882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911705</v>
      </c>
      <c r="D34" s="32"/>
      <c r="E34" s="32"/>
      <c r="F34" s="33"/>
      <c r="G34" s="32"/>
    </row>
    <row r="35" spans="2:7" ht="16.5" thickBot="1">
      <c r="B35" s="18" t="s">
        <v>13</v>
      </c>
      <c r="C35" s="39"/>
      <c r="D35" s="32"/>
      <c r="E35" s="32"/>
      <c r="F35" s="33"/>
      <c r="G35" s="32"/>
    </row>
    <row r="36" spans="2:7" ht="16.5" thickBot="1">
      <c r="B36" s="6" t="s">
        <v>3</v>
      </c>
      <c r="C36" s="13">
        <v>12440</v>
      </c>
      <c r="D36" s="32"/>
      <c r="E36" s="32"/>
      <c r="F36" s="33"/>
      <c r="G36" s="32"/>
    </row>
    <row r="37" spans="2:7" ht="16.5" thickBot="1">
      <c r="B37" s="30" t="s">
        <v>2</v>
      </c>
      <c r="C37" s="31">
        <v>83370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95810</v>
      </c>
      <c r="D38" s="32"/>
      <c r="E38" s="32"/>
      <c r="F38" s="33"/>
      <c r="G38" s="32"/>
    </row>
    <row r="39" spans="2:7" ht="16.5" thickBot="1">
      <c r="B39" s="57" t="s">
        <v>23</v>
      </c>
      <c r="C39" s="57"/>
      <c r="D39" s="57"/>
      <c r="E39" s="57"/>
      <c r="F39" s="33"/>
      <c r="G39" s="32"/>
    </row>
    <row r="40" spans="2:7" ht="16.5" thickBot="1">
      <c r="B40" s="26" t="s">
        <v>1</v>
      </c>
      <c r="C40" s="27">
        <v>1024926</v>
      </c>
      <c r="E40" s="5"/>
      <c r="F40" s="32"/>
      <c r="G40" s="32"/>
    </row>
    <row r="41" spans="2:7" ht="16.5" thickBot="1">
      <c r="B41" s="11" t="s">
        <v>2</v>
      </c>
      <c r="C41" s="24">
        <v>781326</v>
      </c>
      <c r="E41" s="5"/>
      <c r="F41" s="32"/>
      <c r="G41" s="32"/>
    </row>
    <row r="42" spans="2:7" ht="16.5" thickBot="1">
      <c r="B42" s="11" t="s">
        <v>3</v>
      </c>
      <c r="C42" s="9">
        <v>7560</v>
      </c>
      <c r="E42" s="5"/>
      <c r="F42" s="32"/>
      <c r="G42" s="32"/>
    </row>
    <row r="43" spans="2:7" ht="15.75">
      <c r="B43" s="8" t="s">
        <v>4</v>
      </c>
      <c r="C43" s="9">
        <v>0</v>
      </c>
      <c r="E43" s="5"/>
      <c r="F43" s="32"/>
      <c r="G43" s="32"/>
    </row>
    <row r="44" spans="2:7" ht="16.5" thickBot="1">
      <c r="B44" s="7" t="s">
        <v>15</v>
      </c>
      <c r="C44" s="28">
        <v>851529</v>
      </c>
      <c r="E44" s="5"/>
      <c r="F44" s="32"/>
      <c r="G44" s="32"/>
    </row>
    <row r="45" spans="2:7" ht="16.5" thickBot="1">
      <c r="B45" s="1" t="s">
        <v>8</v>
      </c>
      <c r="C45" s="20">
        <f>SUM(C40:C44)</f>
        <v>2665341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57" t="s">
        <v>24</v>
      </c>
      <c r="C47" s="57"/>
      <c r="D47" s="57"/>
      <c r="E47" s="57"/>
      <c r="F47" s="33"/>
      <c r="G47" s="32"/>
    </row>
    <row r="48" spans="2:7" ht="15.75">
      <c r="B48" s="6" t="s">
        <v>1</v>
      </c>
      <c r="C48" s="13">
        <v>42159937</v>
      </c>
      <c r="F48" s="33"/>
      <c r="G48" s="32"/>
    </row>
    <row r="49" spans="2:7" ht="15.75">
      <c r="B49" s="7" t="s">
        <v>3</v>
      </c>
      <c r="C49" s="17">
        <v>3170</v>
      </c>
      <c r="F49" s="32"/>
      <c r="G49" s="32"/>
    </row>
    <row r="50" spans="2:7" ht="16.5" thickBot="1">
      <c r="B50" s="11" t="s">
        <v>15</v>
      </c>
      <c r="C50" s="24">
        <v>153731</v>
      </c>
      <c r="F50" s="33"/>
      <c r="G50" s="32"/>
    </row>
    <row r="51" spans="2:7" ht="16.5" thickBot="1">
      <c r="B51" s="35" t="s">
        <v>8</v>
      </c>
      <c r="C51" s="36">
        <f>SUM(C48:C50)</f>
        <v>42316838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57" t="s">
        <v>27</v>
      </c>
      <c r="C53" s="57"/>
      <c r="D53" s="57"/>
      <c r="E53" s="57"/>
      <c r="F53" s="33"/>
      <c r="G53" s="32"/>
    </row>
    <row r="54" spans="2:7" ht="16.5" thickBot="1">
      <c r="B54" s="26" t="s">
        <v>1</v>
      </c>
      <c r="C54" s="27">
        <v>6552332</v>
      </c>
      <c r="F54" s="33"/>
      <c r="G54" s="32"/>
    </row>
    <row r="55" spans="2:7" ht="16.5" thickBot="1">
      <c r="B55" s="11" t="s">
        <v>15</v>
      </c>
      <c r="C55" s="24">
        <v>4881690</v>
      </c>
      <c r="F55" s="33"/>
      <c r="G55" s="32"/>
    </row>
    <row r="56" spans="2:7" ht="16.5" thickBot="1">
      <c r="B56" s="1" t="s">
        <v>8</v>
      </c>
      <c r="C56" s="20">
        <f>SUM(C54:C55)</f>
        <v>11434022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40">
        <f>185575+1138+16194+4472+4878+40535+545+296+176+44</f>
        <v>253853</v>
      </c>
      <c r="D59" s="32"/>
      <c r="E59" s="32"/>
      <c r="F59" s="32"/>
      <c r="G59" s="32"/>
    </row>
    <row r="60" spans="2:7" ht="15.75">
      <c r="B60" s="7" t="s">
        <v>2</v>
      </c>
      <c r="C60" s="42">
        <f>285+42.91+134+94.419+687+2+4</f>
        <v>1249.329</v>
      </c>
      <c r="D60" s="32"/>
      <c r="E60" s="32"/>
      <c r="F60" s="32"/>
      <c r="G60" s="32"/>
    </row>
    <row r="61" spans="2:7" ht="15.75">
      <c r="B61" s="7" t="s">
        <v>3</v>
      </c>
      <c r="C61" s="42">
        <f>27+102.36+64+197+144.929+142+1.71+9+2+3+2</f>
        <v>694.999</v>
      </c>
      <c r="D61" s="32"/>
      <c r="E61" s="32"/>
      <c r="F61" s="32"/>
      <c r="G61" s="32"/>
    </row>
    <row r="62" spans="2:7" ht="15.75">
      <c r="B62" s="7" t="s">
        <v>4</v>
      </c>
      <c r="C62" s="42">
        <f>14+5.861+8+11.233+2+6.875+7+1.756</f>
        <v>56.725</v>
      </c>
      <c r="D62" s="32"/>
      <c r="E62" s="32"/>
      <c r="F62" s="32"/>
      <c r="G62" s="32"/>
    </row>
    <row r="63" spans="2:7" ht="16.5" thickBot="1">
      <c r="B63" s="7" t="s">
        <v>15</v>
      </c>
      <c r="C63" s="42">
        <f>199+6423+1208</f>
        <v>7830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263684.053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25">
      <selection activeCell="D24" sqref="D24:D25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52" t="s">
        <v>19</v>
      </c>
      <c r="B2" s="52"/>
      <c r="C2" s="52"/>
      <c r="D2" s="52"/>
      <c r="E2" s="52"/>
    </row>
    <row r="3" spans="2:4" ht="16.5" thickBot="1">
      <c r="B3" s="3"/>
      <c r="C3" s="21"/>
      <c r="D3" s="4"/>
    </row>
    <row r="4" spans="2:3" ht="12.75" customHeight="1">
      <c r="B4" s="53" t="s">
        <v>6</v>
      </c>
      <c r="C4" s="55" t="s">
        <v>7</v>
      </c>
    </row>
    <row r="5" spans="2:3" ht="16.5" thickBot="1">
      <c r="B5" s="54"/>
      <c r="C5" s="56"/>
    </row>
    <row r="6" spans="2:7" ht="15.75">
      <c r="B6" s="18" t="s">
        <v>32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184360448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806579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2005265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316541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4306626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191795459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136238586</v>
      </c>
      <c r="D16" s="32"/>
      <c r="E16" s="32"/>
      <c r="F16" s="33"/>
      <c r="G16" s="32"/>
    </row>
    <row r="17" spans="2:7" ht="15.75">
      <c r="B17" s="7" t="s">
        <v>2</v>
      </c>
      <c r="C17" s="15">
        <v>110746</v>
      </c>
      <c r="D17" s="32"/>
      <c r="E17" s="32"/>
      <c r="F17" s="33"/>
      <c r="G17" s="32"/>
    </row>
    <row r="18" spans="2:7" ht="15.75">
      <c r="B18" s="7" t="s">
        <v>3</v>
      </c>
      <c r="C18" s="15">
        <v>0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136349332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980509</v>
      </c>
      <c r="D23" s="32"/>
      <c r="E23" s="33"/>
      <c r="F23" s="33"/>
      <c r="G23" s="32"/>
    </row>
    <row r="24" spans="2:7" ht="15.75">
      <c r="B24" s="7" t="s">
        <v>2</v>
      </c>
      <c r="C24" s="15">
        <f>88133-C37</f>
        <v>63153</v>
      </c>
      <c r="D24" s="32"/>
      <c r="E24" s="32"/>
      <c r="F24" s="38"/>
      <c r="G24" s="32"/>
    </row>
    <row r="25" spans="2:7" ht="15.75">
      <c r="B25" s="7" t="s">
        <v>3</v>
      </c>
      <c r="C25" s="15">
        <f>1447759-C36</f>
        <v>1442312</v>
      </c>
      <c r="D25" s="32"/>
      <c r="E25" s="33"/>
      <c r="F25" s="33"/>
      <c r="G25" s="32"/>
    </row>
    <row r="26" spans="2:7" ht="15.75">
      <c r="B26" s="7" t="s">
        <v>4</v>
      </c>
      <c r="C26" s="15">
        <v>191665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2677639</v>
      </c>
      <c r="D28" s="32"/>
      <c r="E28" s="33"/>
      <c r="F28" s="33"/>
      <c r="G28" s="32"/>
    </row>
    <row r="29" spans="2:7" ht="16.5" thickBot="1">
      <c r="B29" s="18" t="s">
        <v>11</v>
      </c>
      <c r="C29" s="39"/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1935</v>
      </c>
      <c r="D31" s="32"/>
      <c r="E31" s="32"/>
      <c r="F31" s="32"/>
      <c r="G31" s="32"/>
    </row>
    <row r="32" spans="2:7" ht="15.75">
      <c r="B32" s="7" t="s">
        <v>3</v>
      </c>
      <c r="C32" s="17">
        <v>554346</v>
      </c>
      <c r="D32" s="32"/>
      <c r="E32" s="32"/>
      <c r="F32" s="32"/>
      <c r="G32" s="32"/>
    </row>
    <row r="33" spans="2:7" ht="16.5" thickBot="1">
      <c r="B33" s="7" t="s">
        <v>4</v>
      </c>
      <c r="C33" s="17">
        <v>124876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681157</v>
      </c>
      <c r="D34" s="32"/>
      <c r="E34" s="32"/>
      <c r="F34" s="33"/>
      <c r="G34" s="32"/>
    </row>
    <row r="35" spans="2:7" ht="16.5" thickBot="1">
      <c r="B35" s="18" t="s">
        <v>13</v>
      </c>
      <c r="C35" s="39"/>
      <c r="D35" s="32"/>
      <c r="E35" s="32"/>
      <c r="F35" s="33"/>
      <c r="G35" s="32"/>
    </row>
    <row r="36" spans="2:7" ht="16.5" thickBot="1">
      <c r="B36" s="6" t="s">
        <v>3</v>
      </c>
      <c r="C36" s="13">
        <v>5447</v>
      </c>
      <c r="D36" s="32"/>
      <c r="E36" s="32"/>
      <c r="F36" s="33"/>
      <c r="G36" s="32"/>
    </row>
    <row r="37" spans="2:7" ht="16.5" thickBot="1">
      <c r="B37" s="30" t="s">
        <v>2</v>
      </c>
      <c r="C37" s="31">
        <v>24980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30427</v>
      </c>
      <c r="D38" s="32"/>
      <c r="E38" s="32"/>
      <c r="F38" s="33"/>
      <c r="G38" s="32"/>
    </row>
    <row r="39" spans="2:7" ht="16.5" thickBot="1">
      <c r="B39" s="57" t="s">
        <v>23</v>
      </c>
      <c r="C39" s="57"/>
      <c r="D39" s="57"/>
      <c r="E39" s="57"/>
      <c r="F39" s="33"/>
      <c r="G39" s="32"/>
    </row>
    <row r="40" spans="2:7" ht="16.5" thickBot="1">
      <c r="B40" s="26" t="s">
        <v>1</v>
      </c>
      <c r="C40" s="27">
        <v>548588</v>
      </c>
      <c r="E40" s="5"/>
      <c r="F40" s="32"/>
      <c r="G40" s="32"/>
    </row>
    <row r="41" spans="2:7" ht="16.5" thickBot="1">
      <c r="B41" s="11" t="s">
        <v>2</v>
      </c>
      <c r="C41" s="24">
        <v>605765</v>
      </c>
      <c r="E41" s="5"/>
      <c r="F41" s="32"/>
      <c r="G41" s="32"/>
    </row>
    <row r="42" spans="2:7" ht="16.5" thickBot="1">
      <c r="B42" s="11" t="s">
        <v>3</v>
      </c>
      <c r="C42" s="9">
        <v>0</v>
      </c>
      <c r="E42" s="5"/>
      <c r="F42" s="32"/>
      <c r="G42" s="32"/>
    </row>
    <row r="43" spans="2:7" ht="15.75">
      <c r="B43" s="8" t="s">
        <v>4</v>
      </c>
      <c r="C43" s="9">
        <v>0</v>
      </c>
      <c r="E43" s="5"/>
      <c r="F43" s="32"/>
      <c r="G43" s="32"/>
    </row>
    <row r="44" spans="2:7" ht="16.5" thickBot="1">
      <c r="B44" s="7" t="s">
        <v>15</v>
      </c>
      <c r="C44" s="28">
        <v>784165</v>
      </c>
      <c r="E44" s="5"/>
      <c r="F44" s="32"/>
      <c r="G44" s="32"/>
    </row>
    <row r="45" spans="2:7" ht="16.5" thickBot="1">
      <c r="B45" s="1" t="s">
        <v>8</v>
      </c>
      <c r="C45" s="20">
        <f>SUM(C40:C44)</f>
        <v>1938518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57" t="s">
        <v>24</v>
      </c>
      <c r="C47" s="57"/>
      <c r="D47" s="57"/>
      <c r="E47" s="57"/>
      <c r="F47" s="33"/>
      <c r="G47" s="32"/>
    </row>
    <row r="48" spans="2:7" ht="15.75">
      <c r="B48" s="6" t="s">
        <v>1</v>
      </c>
      <c r="C48" s="13">
        <v>41423701</v>
      </c>
      <c r="F48" s="33"/>
      <c r="G48" s="32"/>
    </row>
    <row r="49" spans="2:7" ht="15.75">
      <c r="B49" s="7" t="s">
        <v>3</v>
      </c>
      <c r="C49" s="17">
        <v>3160</v>
      </c>
      <c r="F49" s="32"/>
      <c r="G49" s="32"/>
    </row>
    <row r="50" spans="2:7" ht="16.5" thickBot="1">
      <c r="B50" s="11" t="s">
        <v>15</v>
      </c>
      <c r="C50" s="24">
        <v>170393</v>
      </c>
      <c r="F50" s="33"/>
      <c r="G50" s="32"/>
    </row>
    <row r="51" spans="2:7" ht="16.5" thickBot="1">
      <c r="B51" s="35" t="s">
        <v>8</v>
      </c>
      <c r="C51" s="36">
        <f>SUM(C48:C50)</f>
        <v>41597254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57" t="s">
        <v>27</v>
      </c>
      <c r="C53" s="57"/>
      <c r="D53" s="57"/>
      <c r="E53" s="57"/>
      <c r="F53" s="33"/>
      <c r="G53" s="32"/>
    </row>
    <row r="54" spans="2:7" ht="16.5" thickBot="1">
      <c r="B54" s="26" t="s">
        <v>1</v>
      </c>
      <c r="C54" s="27">
        <v>5169064</v>
      </c>
      <c r="F54" s="33"/>
      <c r="G54" s="32"/>
    </row>
    <row r="55" spans="2:7" ht="16.5" thickBot="1">
      <c r="B55" s="11" t="s">
        <v>15</v>
      </c>
      <c r="C55" s="24">
        <v>3352068</v>
      </c>
      <c r="F55" s="33"/>
      <c r="G55" s="32"/>
    </row>
    <row r="56" spans="2:7" ht="16.5" thickBot="1">
      <c r="B56" s="1" t="s">
        <v>8</v>
      </c>
      <c r="C56" s="20">
        <f>SUM(C54:C55)</f>
        <v>8521132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40">
        <f>187673+11440+3437+46577+4858+446+309+47+561+530</f>
        <v>255878</v>
      </c>
      <c r="D59" s="32"/>
      <c r="E59" s="32"/>
      <c r="F59" s="32"/>
      <c r="G59" s="32"/>
    </row>
    <row r="60" spans="2:7" ht="15.75">
      <c r="B60" s="7" t="s">
        <v>2</v>
      </c>
      <c r="C60" s="42">
        <f>94+153+2+3+2+5.608+78.511+648</f>
        <v>986.119</v>
      </c>
      <c r="D60" s="32"/>
      <c r="E60" s="32"/>
      <c r="F60" s="32"/>
      <c r="G60" s="32"/>
    </row>
    <row r="61" spans="2:7" ht="15.75">
      <c r="B61" s="7" t="s">
        <v>3</v>
      </c>
      <c r="C61" s="42">
        <f>110+17+1.641+2+7+3+21.172+28+159.337+135</f>
        <v>484.15</v>
      </c>
      <c r="D61" s="32"/>
      <c r="E61" s="32"/>
      <c r="F61" s="32"/>
      <c r="G61" s="32"/>
    </row>
    <row r="62" spans="2:7" ht="15.75">
      <c r="B62" s="7" t="s">
        <v>4</v>
      </c>
      <c r="C62" s="42">
        <f>5.267+8+6.354+7+13.778+2+1.696+2</f>
        <v>46.095</v>
      </c>
      <c r="D62" s="32"/>
      <c r="E62" s="32"/>
      <c r="F62" s="32"/>
      <c r="G62" s="32"/>
    </row>
    <row r="63" spans="2:7" ht="16.5" thickBot="1">
      <c r="B63" s="7" t="s">
        <v>15</v>
      </c>
      <c r="C63" s="42">
        <f>239+4766+1185</f>
        <v>6190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263584.364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52" t="s">
        <v>19</v>
      </c>
      <c r="B2" s="52"/>
      <c r="C2" s="52"/>
      <c r="D2" s="52"/>
      <c r="E2" s="52"/>
    </row>
    <row r="3" spans="2:4" ht="16.5" thickBot="1">
      <c r="B3" s="3"/>
      <c r="C3" s="21"/>
      <c r="D3" s="4"/>
    </row>
    <row r="4" spans="2:3" ht="12.75" customHeight="1">
      <c r="B4" s="53" t="s">
        <v>6</v>
      </c>
      <c r="C4" s="55" t="s">
        <v>7</v>
      </c>
    </row>
    <row r="5" spans="2:3" ht="16.5" thickBot="1">
      <c r="B5" s="54"/>
      <c r="C5" s="56"/>
    </row>
    <row r="6" spans="2:7" ht="15.75">
      <c r="B6" s="18" t="s">
        <v>33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190108985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852838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1985230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242799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1153496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194343348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137902594</v>
      </c>
      <c r="D16" s="32"/>
      <c r="E16" s="32"/>
      <c r="F16" s="33"/>
      <c r="G16" s="32"/>
    </row>
    <row r="17" spans="2:7" ht="15.75">
      <c r="B17" s="7" t="s">
        <v>2</v>
      </c>
      <c r="C17" s="15">
        <v>177827</v>
      </c>
      <c r="D17" s="32"/>
      <c r="E17" s="32"/>
      <c r="F17" s="33"/>
      <c r="G17" s="32"/>
    </row>
    <row r="18" spans="2:7" ht="15.75">
      <c r="B18" s="7" t="s">
        <v>3</v>
      </c>
      <c r="C18" s="15">
        <v>0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138080421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1230596</v>
      </c>
      <c r="D23" s="32"/>
      <c r="E23" s="33"/>
      <c r="F23" s="33"/>
      <c r="G23" s="32"/>
    </row>
    <row r="24" spans="2:7" ht="15.75">
      <c r="B24" s="7" t="s">
        <v>2</v>
      </c>
      <c r="C24" s="15">
        <f>20417-C37</f>
        <v>6740</v>
      </c>
      <c r="D24" s="32"/>
      <c r="E24" s="33"/>
      <c r="F24" s="38"/>
      <c r="G24" s="32"/>
    </row>
    <row r="25" spans="2:7" ht="15.75">
      <c r="B25" s="7" t="s">
        <v>3</v>
      </c>
      <c r="C25" s="15">
        <f>1466875-C36</f>
        <v>1461641</v>
      </c>
      <c r="D25" s="32"/>
      <c r="E25" s="33"/>
      <c r="F25" s="33"/>
      <c r="G25" s="32"/>
    </row>
    <row r="26" spans="2:7" ht="15.75">
      <c r="B26" s="7" t="s">
        <v>4</v>
      </c>
      <c r="C26" s="15">
        <v>128654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2827631</v>
      </c>
      <c r="D28" s="32"/>
      <c r="E28" s="33"/>
      <c r="F28" s="33"/>
      <c r="G28" s="32"/>
    </row>
    <row r="29" spans="2:7" ht="16.5" thickBot="1">
      <c r="B29" s="18" t="s">
        <v>11</v>
      </c>
      <c r="C29" s="39"/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63121</v>
      </c>
      <c r="D31" s="32"/>
      <c r="E31" s="32"/>
      <c r="F31" s="32"/>
      <c r="G31" s="32"/>
    </row>
    <row r="32" spans="2:7" ht="15.75">
      <c r="B32" s="7" t="s">
        <v>3</v>
      </c>
      <c r="C32" s="17">
        <v>513565</v>
      </c>
      <c r="D32" s="32"/>
      <c r="E32" s="32"/>
      <c r="F32" s="32"/>
      <c r="G32" s="32"/>
    </row>
    <row r="33" spans="2:7" ht="16.5" thickBot="1">
      <c r="B33" s="7" t="s">
        <v>4</v>
      </c>
      <c r="C33" s="17">
        <v>114145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690831</v>
      </c>
      <c r="D34" s="32"/>
      <c r="E34" s="32"/>
      <c r="F34" s="33"/>
      <c r="G34" s="32"/>
    </row>
    <row r="35" spans="2:7" ht="16.5" thickBot="1">
      <c r="B35" s="18" t="s">
        <v>13</v>
      </c>
      <c r="C35" s="39"/>
      <c r="D35" s="32"/>
      <c r="E35" s="32"/>
      <c r="F35" s="33"/>
      <c r="G35" s="32"/>
    </row>
    <row r="36" spans="2:7" ht="16.5" thickBot="1">
      <c r="B36" s="6" t="s">
        <v>3</v>
      </c>
      <c r="C36" s="13">
        <v>5234</v>
      </c>
      <c r="D36" s="32"/>
      <c r="E36" s="32"/>
      <c r="F36" s="33"/>
      <c r="G36" s="32"/>
    </row>
    <row r="37" spans="2:7" ht="16.5" thickBot="1">
      <c r="B37" s="30" t="s">
        <v>2</v>
      </c>
      <c r="C37" s="31">
        <v>13677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18911</v>
      </c>
      <c r="D38" s="32"/>
      <c r="E38" s="32"/>
      <c r="F38" s="33"/>
      <c r="G38" s="32"/>
    </row>
    <row r="39" spans="2:7" ht="16.5" thickBot="1">
      <c r="B39" s="57" t="s">
        <v>23</v>
      </c>
      <c r="C39" s="57"/>
      <c r="D39" s="57"/>
      <c r="E39" s="57"/>
      <c r="F39" s="33"/>
      <c r="G39" s="32"/>
    </row>
    <row r="40" spans="2:7" ht="16.5" thickBot="1">
      <c r="B40" s="26" t="s">
        <v>1</v>
      </c>
      <c r="C40" s="27">
        <v>495982</v>
      </c>
      <c r="E40" s="5"/>
      <c r="F40" s="32"/>
      <c r="G40" s="32"/>
    </row>
    <row r="41" spans="2:7" ht="16.5" thickBot="1">
      <c r="B41" s="11" t="s">
        <v>2</v>
      </c>
      <c r="C41" s="24">
        <v>591473</v>
      </c>
      <c r="E41" s="5"/>
      <c r="F41" s="32"/>
      <c r="G41" s="32"/>
    </row>
    <row r="42" spans="2:7" ht="16.5" thickBot="1">
      <c r="B42" s="11" t="s">
        <v>3</v>
      </c>
      <c r="C42" s="9">
        <v>0</v>
      </c>
      <c r="E42" s="5"/>
      <c r="F42" s="32"/>
      <c r="G42" s="32"/>
    </row>
    <row r="43" spans="2:7" ht="15.75">
      <c r="B43" s="8" t="s">
        <v>4</v>
      </c>
      <c r="C43" s="9">
        <v>0</v>
      </c>
      <c r="E43" s="5"/>
      <c r="F43" s="32"/>
      <c r="G43" s="32"/>
    </row>
    <row r="44" spans="2:7" ht="16.5" thickBot="1">
      <c r="B44" s="7" t="s">
        <v>15</v>
      </c>
      <c r="C44" s="28">
        <v>816628</v>
      </c>
      <c r="E44" s="5"/>
      <c r="F44" s="32"/>
      <c r="G44" s="32"/>
    </row>
    <row r="45" spans="2:7" ht="16.5" thickBot="1">
      <c r="B45" s="1" t="s">
        <v>8</v>
      </c>
      <c r="C45" s="20">
        <f>SUM(C40:C44)</f>
        <v>1904083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57" t="s">
        <v>24</v>
      </c>
      <c r="C47" s="57"/>
      <c r="D47" s="57"/>
      <c r="E47" s="57"/>
      <c r="F47" s="33"/>
      <c r="G47" s="32"/>
    </row>
    <row r="48" spans="2:7" ht="15.75">
      <c r="B48" s="6" t="s">
        <v>1</v>
      </c>
      <c r="C48" s="13">
        <v>35724332</v>
      </c>
      <c r="F48" s="33"/>
      <c r="G48" s="32"/>
    </row>
    <row r="49" spans="2:7" ht="15.75">
      <c r="B49" s="7" t="s">
        <v>3</v>
      </c>
      <c r="C49" s="17">
        <v>4790</v>
      </c>
      <c r="F49" s="32"/>
      <c r="G49" s="32"/>
    </row>
    <row r="50" spans="2:7" ht="16.5" thickBot="1">
      <c r="B50" s="11" t="s">
        <v>15</v>
      </c>
      <c r="C50" s="24">
        <v>161659</v>
      </c>
      <c r="F50" s="33"/>
      <c r="G50" s="32"/>
    </row>
    <row r="51" spans="2:7" ht="16.5" thickBot="1">
      <c r="B51" s="35" t="s">
        <v>8</v>
      </c>
      <c r="C51" s="36">
        <f>SUM(C48:C50)</f>
        <v>35890781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57" t="s">
        <v>27</v>
      </c>
      <c r="C53" s="57"/>
      <c r="D53" s="57"/>
      <c r="E53" s="57"/>
      <c r="F53" s="33"/>
      <c r="G53" s="32"/>
    </row>
    <row r="54" spans="2:7" ht="16.5" thickBot="1">
      <c r="B54" s="26" t="s">
        <v>1</v>
      </c>
      <c r="C54" s="27">
        <v>14755481</v>
      </c>
      <c r="F54" s="33"/>
      <c r="G54" s="32"/>
    </row>
    <row r="55" spans="2:7" ht="16.5" thickBot="1">
      <c r="B55" s="11" t="s">
        <v>15</v>
      </c>
      <c r="C55" s="24">
        <v>175209</v>
      </c>
      <c r="F55" s="33"/>
      <c r="G55" s="32"/>
    </row>
    <row r="56" spans="2:7" ht="16.5" thickBot="1">
      <c r="B56" s="1" t="s">
        <v>8</v>
      </c>
      <c r="C56" s="20">
        <f>SUM(C54:C55)</f>
        <v>14930690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40">
        <f>35814+184171+240+501+495+44+11826+13504+5250+471</f>
        <v>252316</v>
      </c>
      <c r="D59" s="32"/>
      <c r="E59" s="32"/>
      <c r="F59" s="32"/>
      <c r="G59" s="32"/>
    </row>
    <row r="60" spans="2:7" ht="15.75">
      <c r="B60" s="7" t="s">
        <v>2</v>
      </c>
      <c r="C60" s="42">
        <f>238+79+655+67+2+3+2+5.692</f>
        <v>1051.692</v>
      </c>
      <c r="D60" s="32"/>
      <c r="E60" s="32"/>
      <c r="F60" s="32"/>
      <c r="G60" s="32"/>
    </row>
    <row r="61" spans="2:7" ht="15.75">
      <c r="B61" s="7" t="s">
        <v>3</v>
      </c>
      <c r="C61" s="42">
        <f>127.908+136+81+16+1.823+9+2+3+35.454+16</f>
        <v>428.185</v>
      </c>
      <c r="D61" s="32"/>
      <c r="E61" s="32"/>
      <c r="F61" s="32"/>
      <c r="G61" s="32"/>
    </row>
    <row r="62" spans="2:7" ht="15.75">
      <c r="B62" s="7" t="s">
        <v>4</v>
      </c>
      <c r="C62" s="42">
        <f>6.54+8+11.359+3+6.328+7+1.651+3</f>
        <v>46.87800000000001</v>
      </c>
      <c r="D62" s="32"/>
      <c r="E62" s="32"/>
      <c r="F62" s="32"/>
      <c r="G62" s="32"/>
    </row>
    <row r="63" spans="2:7" ht="16.5" thickBot="1">
      <c r="B63" s="7" t="s">
        <v>15</v>
      </c>
      <c r="C63" s="42">
        <f>1126+215+357</f>
        <v>1698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255540.755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16384" width="9.140625" style="2" customWidth="1"/>
  </cols>
  <sheetData>
    <row r="2" spans="1:5" ht="15.75">
      <c r="A2" s="52" t="s">
        <v>19</v>
      </c>
      <c r="B2" s="52"/>
      <c r="C2" s="52"/>
      <c r="D2" s="52"/>
      <c r="E2" s="52"/>
    </row>
    <row r="3" spans="2:4" ht="16.5" thickBot="1">
      <c r="B3" s="3"/>
      <c r="C3" s="21"/>
      <c r="D3" s="4"/>
    </row>
    <row r="4" spans="2:3" ht="12.75" customHeight="1">
      <c r="B4" s="53" t="s">
        <v>6</v>
      </c>
      <c r="C4" s="55" t="s">
        <v>7</v>
      </c>
    </row>
    <row r="5" spans="2:3" ht="16.5" thickBot="1">
      <c r="B5" s="54"/>
      <c r="C5" s="56"/>
    </row>
    <row r="6" spans="2:7" ht="15.75">
      <c r="B6" s="18" t="s">
        <v>34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201609973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873129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2086809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251095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1356507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206177513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135985445</v>
      </c>
      <c r="D16" s="32"/>
      <c r="E16" s="32"/>
      <c r="F16" s="33"/>
      <c r="G16" s="32"/>
    </row>
    <row r="17" spans="2:7" ht="15.75">
      <c r="B17" s="7" t="s">
        <v>2</v>
      </c>
      <c r="C17" s="15">
        <v>131589</v>
      </c>
      <c r="D17" s="32"/>
      <c r="E17" s="32"/>
      <c r="F17" s="33"/>
      <c r="G17" s="32"/>
    </row>
    <row r="18" spans="2:7" ht="15.75">
      <c r="B18" s="7" t="s">
        <v>3</v>
      </c>
      <c r="C18" s="15">
        <v>0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136117034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1271031</v>
      </c>
      <c r="D23" s="32"/>
      <c r="E23" s="33"/>
      <c r="F23" s="33"/>
      <c r="G23" s="32"/>
    </row>
    <row r="24" spans="2:7" ht="15.75">
      <c r="B24" s="7" t="s">
        <v>2</v>
      </c>
      <c r="C24" s="15">
        <f>34472-C37</f>
        <v>3684</v>
      </c>
      <c r="D24" s="32"/>
      <c r="E24" s="33"/>
      <c r="F24" s="38"/>
      <c r="G24" s="32"/>
    </row>
    <row r="25" spans="2:7" ht="15.75">
      <c r="B25" s="7" t="s">
        <v>3</v>
      </c>
      <c r="C25" s="15">
        <f>1531476-C36</f>
        <v>1522253</v>
      </c>
      <c r="D25" s="32"/>
      <c r="E25" s="33"/>
      <c r="F25" s="33"/>
      <c r="G25" s="32"/>
    </row>
    <row r="26" spans="2:7" ht="15.75">
      <c r="B26" s="7" t="s">
        <v>4</v>
      </c>
      <c r="C26" s="15">
        <v>126901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2923869</v>
      </c>
      <c r="D28" s="32"/>
      <c r="E28" s="33"/>
      <c r="F28" s="33"/>
      <c r="G28" s="32"/>
    </row>
    <row r="29" spans="2:7" ht="16.5" thickBot="1">
      <c r="B29" s="18" t="s">
        <v>11</v>
      </c>
      <c r="C29" s="39"/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62227</v>
      </c>
      <c r="D31" s="32"/>
      <c r="E31" s="32"/>
      <c r="F31" s="32"/>
      <c r="G31" s="32"/>
    </row>
    <row r="32" spans="2:7" ht="15.75">
      <c r="B32" s="7" t="s">
        <v>3</v>
      </c>
      <c r="C32" s="17">
        <v>551523</v>
      </c>
      <c r="D32" s="32"/>
      <c r="E32" s="32"/>
      <c r="F32" s="32"/>
      <c r="G32" s="32"/>
    </row>
    <row r="33" spans="2:7" ht="16.5" thickBot="1">
      <c r="B33" s="7" t="s">
        <v>4</v>
      </c>
      <c r="C33" s="17">
        <v>124194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737944</v>
      </c>
      <c r="D34" s="32"/>
      <c r="E34" s="32"/>
      <c r="F34" s="33"/>
      <c r="G34" s="32"/>
    </row>
    <row r="35" spans="2:7" ht="16.5" thickBot="1">
      <c r="B35" s="18" t="s">
        <v>13</v>
      </c>
      <c r="C35" s="39"/>
      <c r="D35" s="32"/>
      <c r="E35" s="32"/>
      <c r="F35" s="33"/>
      <c r="G35" s="32"/>
    </row>
    <row r="36" spans="2:7" ht="16.5" thickBot="1">
      <c r="B36" s="6" t="s">
        <v>3</v>
      </c>
      <c r="C36" s="13">
        <v>9223</v>
      </c>
      <c r="D36" s="32"/>
      <c r="E36" s="32"/>
      <c r="F36" s="33"/>
      <c r="G36" s="32"/>
    </row>
    <row r="37" spans="2:7" ht="16.5" thickBot="1">
      <c r="B37" s="30" t="s">
        <v>2</v>
      </c>
      <c r="C37" s="31">
        <v>30788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40011</v>
      </c>
      <c r="D38" s="32"/>
      <c r="E38" s="32"/>
      <c r="F38" s="33"/>
      <c r="G38" s="32"/>
    </row>
    <row r="39" spans="2:7" ht="16.5" thickBot="1">
      <c r="B39" s="57" t="s">
        <v>23</v>
      </c>
      <c r="C39" s="57"/>
      <c r="D39" s="57"/>
      <c r="E39" s="57"/>
      <c r="F39" s="33"/>
      <c r="G39" s="32"/>
    </row>
    <row r="40" spans="2:7" ht="16.5" thickBot="1">
      <c r="B40" s="26" t="s">
        <v>1</v>
      </c>
      <c r="C40" s="27">
        <v>585634</v>
      </c>
      <c r="E40" s="5"/>
      <c r="F40" s="32"/>
      <c r="G40" s="32"/>
    </row>
    <row r="41" spans="2:7" ht="16.5" thickBot="1">
      <c r="B41" s="11" t="s">
        <v>2</v>
      </c>
      <c r="C41" s="24">
        <v>644841</v>
      </c>
      <c r="E41" s="5"/>
      <c r="F41" s="32"/>
      <c r="G41" s="32"/>
    </row>
    <row r="42" spans="2:7" ht="16.5" thickBot="1">
      <c r="B42" s="11" t="s">
        <v>3</v>
      </c>
      <c r="C42" s="9">
        <v>0</v>
      </c>
      <c r="E42" s="5"/>
      <c r="F42" s="32"/>
      <c r="G42" s="32"/>
    </row>
    <row r="43" spans="2:7" ht="15.75">
      <c r="B43" s="8" t="s">
        <v>4</v>
      </c>
      <c r="C43" s="9">
        <v>0</v>
      </c>
      <c r="E43" s="5"/>
      <c r="F43" s="32"/>
      <c r="G43" s="32"/>
    </row>
    <row r="44" spans="2:7" ht="16.5" thickBot="1">
      <c r="B44" s="7" t="s">
        <v>15</v>
      </c>
      <c r="C44" s="28">
        <v>809354</v>
      </c>
      <c r="E44" s="5"/>
      <c r="F44" s="32"/>
      <c r="G44" s="32"/>
    </row>
    <row r="45" spans="2:7" ht="16.5" thickBot="1">
      <c r="B45" s="1" t="s">
        <v>8</v>
      </c>
      <c r="C45" s="20">
        <f>SUM(C40:C44)</f>
        <v>2039829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57" t="s">
        <v>24</v>
      </c>
      <c r="C47" s="57"/>
      <c r="D47" s="57"/>
      <c r="E47" s="57"/>
      <c r="F47" s="33"/>
      <c r="G47" s="32"/>
    </row>
    <row r="48" spans="2:7" ht="15.75">
      <c r="B48" s="6" t="s">
        <v>1</v>
      </c>
      <c r="C48" s="13">
        <v>49024313</v>
      </c>
      <c r="F48" s="33"/>
      <c r="G48" s="32"/>
    </row>
    <row r="49" spans="2:7" ht="15.75">
      <c r="B49" s="7" t="s">
        <v>3</v>
      </c>
      <c r="C49" s="17">
        <v>3810</v>
      </c>
      <c r="F49" s="32"/>
      <c r="G49" s="32"/>
    </row>
    <row r="50" spans="2:7" ht="16.5" thickBot="1">
      <c r="B50" s="11" t="s">
        <v>15</v>
      </c>
      <c r="C50" s="24">
        <v>158799</v>
      </c>
      <c r="F50" s="33"/>
      <c r="G50" s="32"/>
    </row>
    <row r="51" spans="2:7" ht="16.5" thickBot="1">
      <c r="B51" s="35" t="s">
        <v>8</v>
      </c>
      <c r="C51" s="36">
        <f>SUM(C48:C50)</f>
        <v>49186922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57" t="s">
        <v>27</v>
      </c>
      <c r="C53" s="57"/>
      <c r="D53" s="57"/>
      <c r="E53" s="57"/>
      <c r="F53" s="33"/>
      <c r="G53" s="32"/>
    </row>
    <row r="54" spans="2:7" ht="16.5" thickBot="1">
      <c r="B54" s="26" t="s">
        <v>1</v>
      </c>
      <c r="C54" s="27">
        <v>14743550</v>
      </c>
      <c r="F54" s="33"/>
      <c r="G54" s="32"/>
    </row>
    <row r="55" spans="2:7" ht="16.5" thickBot="1">
      <c r="B55" s="11" t="s">
        <v>15</v>
      </c>
      <c r="C55" s="24">
        <v>388354</v>
      </c>
      <c r="F55" s="33"/>
      <c r="G55" s="32"/>
    </row>
    <row r="56" spans="2:7" ht="16.5" thickBot="1">
      <c r="B56" s="1" t="s">
        <v>8</v>
      </c>
      <c r="C56" s="20">
        <f>SUM(C54:C55)</f>
        <v>15131904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13">
        <f>52583+12613+5059+13982+180686+606+262+549+545+48</f>
        <v>266933</v>
      </c>
      <c r="D59" s="32"/>
      <c r="E59" s="32"/>
      <c r="F59" s="32"/>
      <c r="G59" s="32"/>
    </row>
    <row r="60" spans="2:7" ht="15.75">
      <c r="B60" s="7" t="s">
        <v>2</v>
      </c>
      <c r="C60" s="12">
        <f>175+0.554+79+664+1+3+2+83</f>
        <v>1007.554</v>
      </c>
      <c r="D60" s="32"/>
      <c r="E60" s="32"/>
      <c r="F60" s="32"/>
      <c r="G60" s="32"/>
    </row>
    <row r="61" spans="2:7" ht="15.75">
      <c r="B61" s="7" t="s">
        <v>3</v>
      </c>
      <c r="C61" s="12">
        <f>22+36.664+20+135.935+162+1.719+9+2+3+109</f>
        <v>501.318</v>
      </c>
      <c r="D61" s="32"/>
      <c r="E61" s="32"/>
      <c r="F61" s="32"/>
      <c r="G61" s="32"/>
    </row>
    <row r="62" spans="2:7" ht="15.75">
      <c r="B62" s="7" t="s">
        <v>4</v>
      </c>
      <c r="C62" s="12">
        <f>7+6.502+8+11.268+3+6.205+7+1.752</f>
        <v>50.727</v>
      </c>
      <c r="D62" s="32"/>
      <c r="E62" s="32"/>
      <c r="F62" s="32"/>
      <c r="G62" s="32"/>
    </row>
    <row r="63" spans="2:7" ht="16.5" thickBot="1">
      <c r="B63" s="7" t="s">
        <v>15</v>
      </c>
      <c r="C63" s="12">
        <f>212+673+1125</f>
        <v>2010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270502.59900000005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EASKCENTR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Ларионова Елена</dc:creator>
  <cp:keywords/>
  <dc:description/>
  <cp:lastModifiedBy>Хлыстова Анна Сергеевна</cp:lastModifiedBy>
  <cp:lastPrinted>2016-09-14T09:56:00Z</cp:lastPrinted>
  <dcterms:created xsi:type="dcterms:W3CDTF">2011-05-20T10:40:08Z</dcterms:created>
  <dcterms:modified xsi:type="dcterms:W3CDTF">2021-10-04T12:09:53Z</dcterms:modified>
  <cp:category/>
  <cp:version/>
  <cp:contentType/>
  <cp:contentStatus/>
</cp:coreProperties>
</file>