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3"/>
  </bookViews>
  <sheets>
    <sheet name="01" sheetId="1" r:id="rId1"/>
    <sheet name="02" sheetId="2" r:id="rId2"/>
    <sheet name="03" sheetId="3" r:id="rId3"/>
    <sheet name="04" sheetId="4" r:id="rId4"/>
  </sheets>
  <definedNames/>
  <calcPr fullCalcOnLoad="1"/>
</workbook>
</file>

<file path=xl/sharedStrings.xml><?xml version="1.0" encoding="utf-8"?>
<sst xmlns="http://schemas.openxmlformats.org/spreadsheetml/2006/main" count="255" uniqueCount="32">
  <si>
    <t>Всего:</t>
  </si>
  <si>
    <t>диапазон напряжения ВН</t>
  </si>
  <si>
    <t>диапазон напряжения СН1</t>
  </si>
  <si>
    <t>диапазон напряжения СН2</t>
  </si>
  <si>
    <t>диапазон напряжения НН</t>
  </si>
  <si>
    <t>В том числе:</t>
  </si>
  <si>
    <t>Наименование</t>
  </si>
  <si>
    <t>количество, кВтч</t>
  </si>
  <si>
    <t>Всего, кВтч</t>
  </si>
  <si>
    <t>генераторное напряжение</t>
  </si>
  <si>
    <t>Генераторное напряжение</t>
  </si>
  <si>
    <t xml:space="preserve">1.3. Отпуск электроэнергии через сети  МУП "КГЭС" </t>
  </si>
  <si>
    <t>диапазон напряжения ВН (СН КГЭС)</t>
  </si>
  <si>
    <t xml:space="preserve">1.4. Отпуск электроэнергии через сети  МУП "АЭСК" </t>
  </si>
  <si>
    <t>2. Отпуск мощности</t>
  </si>
  <si>
    <t>диапазон напряжения ГН</t>
  </si>
  <si>
    <t>Всего, кВт</t>
  </si>
  <si>
    <t>1. Отпуск электроэнергии за январь</t>
  </si>
  <si>
    <t>1.1. Отпуск электроэнергии через сети  филиала ОАО "МРСК Северо-Запада" "Колэнерго" ( для ОАО "Апатит")</t>
  </si>
  <si>
    <t>Отчет об объеме фактического полезного отпуска электрической энергии (мощности) потребителям</t>
  </si>
  <si>
    <t>Начальник СОРЭМ</t>
  </si>
  <si>
    <t>А. А. Кузьмичёв</t>
  </si>
  <si>
    <t>1.2. Отпуск электроэнергии через сети  ОАО "Апатит" ( для стор. потребителей, без КГЭС )</t>
  </si>
  <si>
    <t xml:space="preserve">1.5. Отпуск электроэнергии через сети филиала ОАО "МРСК Северо-Запада" "Колэнерго" </t>
  </si>
  <si>
    <t>1.6. Отпуск электроэнергии через сети филиала ПАО "МРСК Волги"</t>
  </si>
  <si>
    <t>Инженер 1 категории БОРЭМ СОРЭМ</t>
  </si>
  <si>
    <t>А.С. Хлыстова</t>
  </si>
  <si>
    <t>1.7. Отпуск электроэнергии по сетям Ленинградской области</t>
  </si>
  <si>
    <t>1. Отпуск электроэнергии за февраль</t>
  </si>
  <si>
    <t>1. Отпуск электроэнергии за март</t>
  </si>
  <si>
    <t>1. Отпуск электроэнергии за апрель</t>
  </si>
  <si>
    <t>прочие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</si>
</sst>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0000000"/>
    <numFmt numFmtId="191" formatCode="0.0000000"/>
    <numFmt numFmtId="192" formatCode="0.000000"/>
    <numFmt numFmtId="193" formatCode="0.00000"/>
    <numFmt numFmtId="194" formatCode="#,##0.00&quot;р.&quot;"/>
    <numFmt numFmtId="195" formatCode="#,##0.0"/>
    <numFmt numFmtId="196" formatCode="#,##0.000"/>
    <numFmt numFmtId="197" formatCode="#,##0.0000"/>
    <numFmt numFmtId="198" formatCode="#,##0&quot;р.&quot;"/>
    <numFmt numFmtId="199" formatCode="#,##0.00000"/>
    <numFmt numFmtId="200" formatCode="#,##0.000000"/>
    <numFmt numFmtId="201" formatCode="0.0"/>
    <numFmt numFmtId="202" formatCode="#,##0.000000&quot;р.&quot;"/>
    <numFmt numFmtId="203" formatCode="[$-F800]dddd\,\ mmmm\ dd\,\ yyyy"/>
    <numFmt numFmtId="204" formatCode="_(* #,##0_);_(* \(#,##0\);_(* &quot;-&quot;??_);_(@_)"/>
    <numFmt numFmtId="205" formatCode="0.0000000000"/>
    <numFmt numFmtId="206" formatCode="0.000000000"/>
    <numFmt numFmtId="207" formatCode="_-* #,##0.00[$€-1]_-;\-* #,##0.00[$€-1]_-;_-* &quot;-&quot;??[$€-1]_-"/>
    <numFmt numFmtId="208" formatCode="General_)"/>
    <numFmt numFmtId="209" formatCode="#,##0.0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2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sz val="10"/>
      <name val="NTHarmonica"/>
      <family val="0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1" fontId="16" fillId="0" borderId="0" applyFont="0" applyFill="0" applyBorder="0" applyAlignment="0" applyProtection="0"/>
    <xf numFmtId="207" fontId="17" fillId="0" borderId="0" applyFont="0" applyFill="0" applyBorder="0" applyAlignment="0" applyProtection="0"/>
    <xf numFmtId="49" fontId="18" fillId="0" borderId="0" applyBorder="0">
      <alignment vertical="top"/>
      <protection/>
    </xf>
    <xf numFmtId="0" fontId="19" fillId="0" borderId="0">
      <alignment/>
      <protection/>
    </xf>
    <xf numFmtId="0" fontId="19" fillId="0" borderId="0" applyNumberFormat="0">
      <alignment horizontal="left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208" fontId="15" fillId="0" borderId="1">
      <alignment/>
      <protection locked="0"/>
    </xf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 applyBorder="0">
      <alignment horizontal="center" vertical="center" wrapText="1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7" applyBorder="0">
      <alignment horizontal="center" vertical="center" wrapText="1"/>
      <protection/>
    </xf>
    <xf numFmtId="208" fontId="22" fillId="28" borderId="1">
      <alignment/>
      <protection/>
    </xf>
    <xf numFmtId="4" fontId="18" fillId="29" borderId="8" applyBorder="0">
      <alignment horizontal="right"/>
      <protection/>
    </xf>
    <xf numFmtId="0" fontId="49" fillId="0" borderId="9" applyNumberFormat="0" applyFill="0" applyAlignment="0" applyProtection="0"/>
    <xf numFmtId="0" fontId="50" fillId="30" borderId="10" applyNumberFormat="0" applyAlignment="0" applyProtection="0"/>
    <xf numFmtId="0" fontId="13" fillId="0" borderId="0">
      <alignment horizontal="center" vertical="top" wrapText="1"/>
      <protection/>
    </xf>
    <xf numFmtId="0" fontId="14" fillId="0" borderId="0">
      <alignment horizontal="center" vertical="center" wrapText="1"/>
      <protection/>
    </xf>
    <xf numFmtId="0" fontId="23" fillId="31" borderId="0" applyFill="0">
      <alignment wrapText="1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0" fontId="41" fillId="34" borderId="11" applyNumberFormat="0" applyFont="0" applyAlignment="0" applyProtection="0"/>
    <xf numFmtId="9" fontId="0" fillId="0" borderId="0" applyFont="0" applyFill="0" applyBorder="0" applyAlignment="0" applyProtection="0"/>
    <xf numFmtId="0" fontId="55" fillId="0" borderId="12" applyNumberFormat="0" applyFill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49" fontId="23" fillId="0" borderId="0">
      <alignment horizontal="center"/>
      <protection/>
    </xf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4" fontId="18" fillId="31" borderId="0" applyFont="0" applyBorder="0">
      <alignment horizontal="right"/>
      <protection/>
    </xf>
    <xf numFmtId="4" fontId="18" fillId="31" borderId="13" applyBorder="0">
      <alignment horizontal="right"/>
      <protection/>
    </xf>
    <xf numFmtId="4" fontId="18" fillId="35" borderId="14" applyBorder="0">
      <alignment horizontal="right"/>
      <protection/>
    </xf>
    <xf numFmtId="0" fontId="57" fillId="36" borderId="0" applyNumberFormat="0" applyBorder="0" applyAlignment="0" applyProtection="0"/>
    <xf numFmtId="0" fontId="9" fillId="0" borderId="15" applyNumberFormat="0" applyFill="0" applyAlignment="0" applyProtection="0"/>
    <xf numFmtId="0" fontId="8" fillId="37" borderId="16" applyNumberFormat="0" applyAlignment="0" applyProtection="0"/>
    <xf numFmtId="0" fontId="7" fillId="38" borderId="0" applyNumberFormat="0" applyBorder="0" applyAlignment="0" applyProtection="0"/>
    <xf numFmtId="0" fontId="6" fillId="39" borderId="17" applyNumberFormat="0" applyFont="0" applyAlignment="0" applyProtection="0"/>
    <xf numFmtId="0" fontId="15" fillId="0" borderId="0">
      <alignment/>
      <protection/>
    </xf>
    <xf numFmtId="0" fontId="6" fillId="0" borderId="0">
      <alignment/>
      <protection/>
    </xf>
    <xf numFmtId="0" fontId="11" fillId="0" borderId="18" applyNumberFormat="0" applyFill="0" applyAlignment="0" applyProtection="0"/>
    <xf numFmtId="0" fontId="10" fillId="40" borderId="19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 applyAlignment="1">
      <alignment/>
    </xf>
    <xf numFmtId="0" fontId="5" fillId="0" borderId="20" xfId="216" applyFont="1" applyBorder="1">
      <alignment/>
      <protection/>
    </xf>
    <xf numFmtId="0" fontId="4" fillId="0" borderId="0" xfId="195" applyFont="1">
      <alignment/>
      <protection/>
    </xf>
    <xf numFmtId="0" fontId="4" fillId="0" borderId="0" xfId="216" applyFont="1">
      <alignment/>
      <protection/>
    </xf>
    <xf numFmtId="0" fontId="5" fillId="0" borderId="0" xfId="216" applyFont="1">
      <alignment/>
      <protection/>
    </xf>
    <xf numFmtId="3" fontId="4" fillId="0" borderId="0" xfId="195" applyNumberFormat="1" applyFont="1">
      <alignment/>
      <protection/>
    </xf>
    <xf numFmtId="0" fontId="4" fillId="0" borderId="13" xfId="216" applyFont="1" applyBorder="1">
      <alignment/>
      <protection/>
    </xf>
    <xf numFmtId="0" fontId="4" fillId="0" borderId="21" xfId="216" applyFont="1" applyBorder="1">
      <alignment/>
      <protection/>
    </xf>
    <xf numFmtId="0" fontId="4" fillId="0" borderId="22" xfId="216" applyFont="1" applyBorder="1">
      <alignment/>
      <protection/>
    </xf>
    <xf numFmtId="3" fontId="4" fillId="0" borderId="23" xfId="216" applyNumberFormat="1" applyFont="1" applyFill="1" applyBorder="1" applyAlignment="1">
      <alignment horizontal="center"/>
      <protection/>
    </xf>
    <xf numFmtId="0" fontId="4" fillId="0" borderId="0" xfId="195" applyFont="1" applyFill="1">
      <alignment/>
      <protection/>
    </xf>
    <xf numFmtId="0" fontId="4" fillId="0" borderId="24" xfId="216" applyFont="1" applyBorder="1">
      <alignment/>
      <protection/>
    </xf>
    <xf numFmtId="3" fontId="4" fillId="0" borderId="25" xfId="216" applyNumberFormat="1" applyFont="1" applyFill="1" applyBorder="1" applyAlignment="1">
      <alignment horizontal="center"/>
      <protection/>
    </xf>
    <xf numFmtId="3" fontId="4" fillId="0" borderId="14" xfId="216" applyNumberFormat="1" applyFont="1" applyFill="1" applyBorder="1" applyAlignment="1">
      <alignment horizontal="center"/>
      <protection/>
    </xf>
    <xf numFmtId="3" fontId="4" fillId="0" borderId="14" xfId="214" applyNumberFormat="1" applyFont="1" applyFill="1" applyBorder="1" applyAlignment="1">
      <alignment horizontal="center"/>
      <protection/>
    </xf>
    <xf numFmtId="3" fontId="4" fillId="0" borderId="25" xfId="214" applyNumberFormat="1" applyFont="1" applyFill="1" applyBorder="1" applyAlignment="1">
      <alignment horizontal="center"/>
      <protection/>
    </xf>
    <xf numFmtId="3" fontId="4" fillId="0" borderId="14" xfId="215" applyNumberFormat="1" applyFont="1" applyFill="1" applyBorder="1" applyAlignment="1">
      <alignment horizontal="center"/>
      <protection/>
    </xf>
    <xf numFmtId="3" fontId="4" fillId="0" borderId="25" xfId="215" applyNumberFormat="1" applyFont="1" applyFill="1" applyBorder="1" applyAlignment="1">
      <alignment horizontal="center"/>
      <protection/>
    </xf>
    <xf numFmtId="0" fontId="25" fillId="0" borderId="0" xfId="195" applyFont="1" applyBorder="1">
      <alignment/>
      <protection/>
    </xf>
    <xf numFmtId="0" fontId="25" fillId="0" borderId="0" xfId="195" applyFont="1">
      <alignment/>
      <protection/>
    </xf>
    <xf numFmtId="3" fontId="5" fillId="0" borderId="26" xfId="216" applyNumberFormat="1" applyFont="1" applyFill="1" applyBorder="1" applyAlignment="1">
      <alignment horizontal="center"/>
      <protection/>
    </xf>
    <xf numFmtId="0" fontId="5" fillId="0" borderId="0" xfId="216" applyFont="1" applyFill="1">
      <alignment/>
      <protection/>
    </xf>
    <xf numFmtId="0" fontId="5" fillId="0" borderId="0" xfId="195" applyFont="1" applyFill="1" applyBorder="1">
      <alignment/>
      <protection/>
    </xf>
    <xf numFmtId="3" fontId="5" fillId="0" borderId="0" xfId="195" applyNumberFormat="1" applyFont="1" applyFill="1" applyBorder="1">
      <alignment/>
      <protection/>
    </xf>
    <xf numFmtId="3" fontId="4" fillId="0" borderId="27" xfId="216" applyNumberFormat="1" applyFont="1" applyFill="1" applyBorder="1" applyAlignment="1">
      <alignment horizontal="center"/>
      <protection/>
    </xf>
    <xf numFmtId="0" fontId="58" fillId="0" borderId="0" xfId="195" applyFont="1">
      <alignment/>
      <protection/>
    </xf>
    <xf numFmtId="0" fontId="4" fillId="0" borderId="28" xfId="216" applyFont="1" applyBorder="1">
      <alignment/>
      <protection/>
    </xf>
    <xf numFmtId="3" fontId="4" fillId="0" borderId="29" xfId="216" applyNumberFormat="1" applyFont="1" applyFill="1" applyBorder="1" applyAlignment="1">
      <alignment horizontal="center"/>
      <protection/>
    </xf>
    <xf numFmtId="3" fontId="4" fillId="0" borderId="23" xfId="214" applyNumberFormat="1" applyFont="1" applyFill="1" applyBorder="1" applyAlignment="1">
      <alignment horizontal="center"/>
      <protection/>
    </xf>
    <xf numFmtId="3" fontId="58" fillId="0" borderId="0" xfId="216" applyNumberFormat="1" applyFont="1" applyFill="1" applyBorder="1" applyAlignment="1">
      <alignment horizontal="center"/>
      <protection/>
    </xf>
    <xf numFmtId="0" fontId="4" fillId="0" borderId="7" xfId="216" applyFont="1" applyBorder="1">
      <alignment/>
      <protection/>
    </xf>
    <xf numFmtId="3" fontId="4" fillId="0" borderId="30" xfId="216" applyNumberFormat="1" applyFont="1" applyFill="1" applyBorder="1" applyAlignment="1">
      <alignment horizontal="center"/>
      <protection/>
    </xf>
    <xf numFmtId="0" fontId="59" fillId="0" borderId="0" xfId="195" applyFont="1">
      <alignment/>
      <protection/>
    </xf>
    <xf numFmtId="3" fontId="59" fillId="0" borderId="0" xfId="195" applyNumberFormat="1" applyFont="1">
      <alignment/>
      <protection/>
    </xf>
    <xf numFmtId="0" fontId="58" fillId="0" borderId="0" xfId="216" applyFont="1" applyBorder="1">
      <alignment/>
      <protection/>
    </xf>
    <xf numFmtId="0" fontId="5" fillId="0" borderId="31" xfId="216" applyFont="1" applyBorder="1">
      <alignment/>
      <protection/>
    </xf>
    <xf numFmtId="3" fontId="5" fillId="0" borderId="32" xfId="216" applyNumberFormat="1" applyFont="1" applyFill="1" applyBorder="1" applyAlignment="1">
      <alignment horizontal="center"/>
      <protection/>
    </xf>
    <xf numFmtId="0" fontId="4" fillId="0" borderId="0" xfId="195" applyFont="1" applyFill="1" applyBorder="1" applyAlignment="1">
      <alignment horizontal="center"/>
      <protection/>
    </xf>
    <xf numFmtId="4" fontId="59" fillId="0" borderId="0" xfId="195" applyNumberFormat="1" applyFont="1">
      <alignment/>
      <protection/>
    </xf>
    <xf numFmtId="0" fontId="59" fillId="0" borderId="0" xfId="195" applyFont="1" applyFill="1">
      <alignment/>
      <protection/>
    </xf>
    <xf numFmtId="3" fontId="60" fillId="0" borderId="14" xfId="216" applyNumberFormat="1" applyFont="1" applyFill="1" applyBorder="1" applyAlignment="1">
      <alignment horizontal="center"/>
      <protection/>
    </xf>
    <xf numFmtId="3" fontId="60" fillId="0" borderId="30" xfId="216" applyNumberFormat="1" applyFont="1" applyFill="1" applyBorder="1" applyAlignment="1">
      <alignment horizontal="center"/>
      <protection/>
    </xf>
    <xf numFmtId="3" fontId="60" fillId="0" borderId="29" xfId="216" applyNumberFormat="1" applyFont="1" applyFill="1" applyBorder="1" applyAlignment="1">
      <alignment horizontal="center"/>
      <protection/>
    </xf>
    <xf numFmtId="3" fontId="60" fillId="0" borderId="27" xfId="216" applyNumberFormat="1" applyFont="1" applyFill="1" applyBorder="1" applyAlignment="1">
      <alignment horizontal="center"/>
      <protection/>
    </xf>
    <xf numFmtId="3" fontId="60" fillId="0" borderId="23" xfId="216" applyNumberFormat="1" applyFont="1" applyFill="1" applyBorder="1" applyAlignment="1">
      <alignment horizontal="center"/>
      <protection/>
    </xf>
    <xf numFmtId="3" fontId="60" fillId="0" borderId="23" xfId="214" applyNumberFormat="1" applyFont="1" applyFill="1" applyBorder="1" applyAlignment="1">
      <alignment horizontal="center"/>
      <protection/>
    </xf>
    <xf numFmtId="3" fontId="60" fillId="0" borderId="14" xfId="215" applyNumberFormat="1" applyFont="1" applyFill="1" applyBorder="1" applyAlignment="1">
      <alignment horizontal="center"/>
      <protection/>
    </xf>
    <xf numFmtId="3" fontId="60" fillId="0" borderId="25" xfId="215" applyNumberFormat="1" applyFont="1" applyFill="1" applyBorder="1" applyAlignment="1">
      <alignment horizontal="center"/>
      <protection/>
    </xf>
    <xf numFmtId="3" fontId="60" fillId="0" borderId="14" xfId="214" applyNumberFormat="1" applyFont="1" applyFill="1" applyBorder="1" applyAlignment="1">
      <alignment horizontal="center"/>
      <protection/>
    </xf>
    <xf numFmtId="3" fontId="60" fillId="0" borderId="25" xfId="214" applyNumberFormat="1" applyFont="1" applyFill="1" applyBorder="1" applyAlignment="1">
      <alignment horizontal="center"/>
      <protection/>
    </xf>
    <xf numFmtId="0" fontId="5" fillId="0" borderId="0" xfId="216" applyFont="1" applyAlignment="1">
      <alignment horizontal="center"/>
      <protection/>
    </xf>
    <xf numFmtId="0" fontId="4" fillId="0" borderId="33" xfId="195" applyFont="1" applyBorder="1" applyAlignment="1">
      <alignment horizontal="center" vertical="center"/>
      <protection/>
    </xf>
    <xf numFmtId="0" fontId="4" fillId="0" borderId="34" xfId="195" applyFont="1" applyBorder="1" applyAlignment="1">
      <alignment horizontal="center" vertical="center"/>
      <protection/>
    </xf>
    <xf numFmtId="0" fontId="4" fillId="0" borderId="33" xfId="195" applyFont="1" applyFill="1" applyBorder="1" applyAlignment="1">
      <alignment horizontal="center" vertical="center"/>
      <protection/>
    </xf>
    <xf numFmtId="0" fontId="4" fillId="0" borderId="34" xfId="195" applyFont="1" applyFill="1" applyBorder="1" applyAlignment="1">
      <alignment horizontal="center" vertical="center"/>
      <protection/>
    </xf>
    <xf numFmtId="0" fontId="25" fillId="0" borderId="0" xfId="195" applyFont="1" applyBorder="1" applyAlignment="1">
      <alignment horizontal="left" wrapText="1"/>
      <protection/>
    </xf>
    <xf numFmtId="3" fontId="61" fillId="0" borderId="26" xfId="216" applyNumberFormat="1" applyFont="1" applyFill="1" applyBorder="1" applyAlignment="1">
      <alignment horizontal="center"/>
      <protection/>
    </xf>
    <xf numFmtId="0" fontId="4" fillId="0" borderId="35" xfId="216" applyFont="1" applyBorder="1">
      <alignment/>
      <protection/>
    </xf>
    <xf numFmtId="3" fontId="4" fillId="0" borderId="36" xfId="216" applyNumberFormat="1" applyFont="1" applyFill="1" applyBorder="1" applyAlignment="1">
      <alignment horizontal="center"/>
      <protection/>
    </xf>
    <xf numFmtId="3" fontId="60" fillId="0" borderId="36" xfId="214" applyNumberFormat="1" applyFont="1" applyFill="1" applyBorder="1" applyAlignment="1">
      <alignment horizontal="center"/>
      <protection/>
    </xf>
    <xf numFmtId="3" fontId="60" fillId="0" borderId="25" xfId="216" applyNumberFormat="1" applyFont="1" applyFill="1" applyBorder="1" applyAlignment="1">
      <alignment horizontal="center"/>
      <protection/>
    </xf>
    <xf numFmtId="3" fontId="60" fillId="0" borderId="36" xfId="216" applyNumberFormat="1" applyFont="1" applyFill="1" applyBorder="1" applyAlignment="1">
      <alignment horizontal="center"/>
      <protection/>
    </xf>
  </cellXfs>
  <cellStyles count="241">
    <cellStyle name="Normal" xfId="0"/>
    <cellStyle name="_194" xfId="15"/>
    <cellStyle name="_Сб-macro 2020" xfId="16"/>
    <cellStyle name="20% — акцент1" xfId="17"/>
    <cellStyle name="20% - Акцент1 2" xfId="18"/>
    <cellStyle name="20% - Акцент1 2 2" xfId="19"/>
    <cellStyle name="20% - Акцент1 2 2 2" xfId="20"/>
    <cellStyle name="20% - Акцент1 2 3" xfId="21"/>
    <cellStyle name="20% - Акцент1 2 3 2" xfId="22"/>
    <cellStyle name="20% - Акцент1 2 4" xfId="23"/>
    <cellStyle name="20% - Акцент1 2 4 2" xfId="24"/>
    <cellStyle name="20% - Акцент1 2 5" xfId="25"/>
    <cellStyle name="20% - Акцент1 2 5 2" xfId="26"/>
    <cellStyle name="20% - Акцент1 2 6" xfId="27"/>
    <cellStyle name="20% — акцент2" xfId="28"/>
    <cellStyle name="20% - Акцент2 2" xfId="29"/>
    <cellStyle name="20% - Акцент2 2 2" xfId="30"/>
    <cellStyle name="20% - Акцент2 2 2 2" xfId="31"/>
    <cellStyle name="20% - Акцент2 2 3" xfId="32"/>
    <cellStyle name="20% - Акцент2 2 3 2" xfId="33"/>
    <cellStyle name="20% - Акцент2 2 4" xfId="34"/>
    <cellStyle name="20% - Акцент2 2 4 2" xfId="35"/>
    <cellStyle name="20% - Акцент2 2 5" xfId="36"/>
    <cellStyle name="20% - Акцент2 2 5 2" xfId="37"/>
    <cellStyle name="20% - Акцент2 2 6" xfId="38"/>
    <cellStyle name="20% — акцент3" xfId="39"/>
    <cellStyle name="20% - Акцент3 2" xfId="40"/>
    <cellStyle name="20% - Акцент3 2 2" xfId="41"/>
    <cellStyle name="20% - Акцент3 2 2 2" xfId="42"/>
    <cellStyle name="20% - Акцент3 2 3" xfId="43"/>
    <cellStyle name="20% - Акцент3 2 3 2" xfId="44"/>
    <cellStyle name="20% - Акцент3 2 4" xfId="45"/>
    <cellStyle name="20% - Акцент3 2 4 2" xfId="46"/>
    <cellStyle name="20% - Акцент3 2 5" xfId="47"/>
    <cellStyle name="20% - Акцент3 2 5 2" xfId="48"/>
    <cellStyle name="20% - Акцент3 2 6" xfId="49"/>
    <cellStyle name="20% — акцент4" xfId="50"/>
    <cellStyle name="20% - Акцент4 2" xfId="51"/>
    <cellStyle name="20% - Акцент4 2 2" xfId="52"/>
    <cellStyle name="20% - Акцент4 2 2 2" xfId="53"/>
    <cellStyle name="20% - Акцент4 2 3" xfId="54"/>
    <cellStyle name="20% - Акцент4 2 3 2" xfId="55"/>
    <cellStyle name="20% - Акцент4 2 4" xfId="56"/>
    <cellStyle name="20% - Акцент4 2 4 2" xfId="57"/>
    <cellStyle name="20% - Акцент4 2 5" xfId="58"/>
    <cellStyle name="20% - Акцент4 2 5 2" xfId="59"/>
    <cellStyle name="20% - Акцент4 2 6" xfId="60"/>
    <cellStyle name="20% — акцент5" xfId="61"/>
    <cellStyle name="20% - Акцент5 2" xfId="62"/>
    <cellStyle name="20% - Акцент5 2 2" xfId="63"/>
    <cellStyle name="20% - Акцент5 2 2 2" xfId="64"/>
    <cellStyle name="20% - Акцент5 2 3" xfId="65"/>
    <cellStyle name="20% - Акцент5 2 3 2" xfId="66"/>
    <cellStyle name="20% - Акцент5 2 4" xfId="67"/>
    <cellStyle name="20% - Акцент5 2 4 2" xfId="68"/>
    <cellStyle name="20% - Акцент5 2 5" xfId="69"/>
    <cellStyle name="20% - Акцент5 2 5 2" xfId="70"/>
    <cellStyle name="20% - Акцент5 2 6" xfId="71"/>
    <cellStyle name="20% — акцент6" xfId="72"/>
    <cellStyle name="20% - Акцент6 2" xfId="73"/>
    <cellStyle name="20% - Акцент6 2 2" xfId="74"/>
    <cellStyle name="20% - Акцент6 2 2 2" xfId="75"/>
    <cellStyle name="20% - Акцент6 2 3" xfId="76"/>
    <cellStyle name="20% - Акцент6 2 3 2" xfId="77"/>
    <cellStyle name="20% - Акцент6 2 4" xfId="78"/>
    <cellStyle name="20% - Акцент6 2 4 2" xfId="79"/>
    <cellStyle name="20% - Акцент6 2 5" xfId="80"/>
    <cellStyle name="20% - Акцент6 2 5 2" xfId="81"/>
    <cellStyle name="20% - Акцент6 2 6" xfId="82"/>
    <cellStyle name="40% — акцент1" xfId="83"/>
    <cellStyle name="40% - Акцент1 2" xfId="84"/>
    <cellStyle name="40% - Акцент1 2 2" xfId="85"/>
    <cellStyle name="40% - Акцент1 2 2 2" xfId="86"/>
    <cellStyle name="40% - Акцент1 2 3" xfId="87"/>
    <cellStyle name="40% - Акцент1 2 3 2" xfId="88"/>
    <cellStyle name="40% - Акцент1 2 4" xfId="89"/>
    <cellStyle name="40% - Акцент1 2 4 2" xfId="90"/>
    <cellStyle name="40% - Акцент1 2 5" xfId="91"/>
    <cellStyle name="40% - Акцент1 2 5 2" xfId="92"/>
    <cellStyle name="40% - Акцент1 2 6" xfId="93"/>
    <cellStyle name="40% — акцент2" xfId="94"/>
    <cellStyle name="40% - Акцент2 2" xfId="95"/>
    <cellStyle name="40% - Акцент2 2 2" xfId="96"/>
    <cellStyle name="40% - Акцент2 2 2 2" xfId="97"/>
    <cellStyle name="40% - Акцент2 2 3" xfId="98"/>
    <cellStyle name="40% - Акцент2 2 3 2" xfId="99"/>
    <cellStyle name="40% - Акцент2 2 4" xfId="100"/>
    <cellStyle name="40% - Акцент2 2 4 2" xfId="101"/>
    <cellStyle name="40% - Акцент2 2 5" xfId="102"/>
    <cellStyle name="40% - Акцент2 2 5 2" xfId="103"/>
    <cellStyle name="40% - Акцент2 2 6" xfId="104"/>
    <cellStyle name="40% — акцент3" xfId="105"/>
    <cellStyle name="40% - Акцент3 2" xfId="106"/>
    <cellStyle name="40% - Акцент3 2 2" xfId="107"/>
    <cellStyle name="40% - Акцент3 2 2 2" xfId="108"/>
    <cellStyle name="40% - Акцент3 2 3" xfId="109"/>
    <cellStyle name="40% - Акцент3 2 3 2" xfId="110"/>
    <cellStyle name="40% - Акцент3 2 4" xfId="111"/>
    <cellStyle name="40% - Акцент3 2 4 2" xfId="112"/>
    <cellStyle name="40% - Акцент3 2 5" xfId="113"/>
    <cellStyle name="40% - Акцент3 2 5 2" xfId="114"/>
    <cellStyle name="40% - Акцент3 2 6" xfId="115"/>
    <cellStyle name="40% — акцент4" xfId="116"/>
    <cellStyle name="40% - Акцент4 2" xfId="117"/>
    <cellStyle name="40% - Акцент4 2 2" xfId="118"/>
    <cellStyle name="40% - Акцент4 2 2 2" xfId="119"/>
    <cellStyle name="40% - Акцент4 2 3" xfId="120"/>
    <cellStyle name="40% - Акцент4 2 3 2" xfId="121"/>
    <cellStyle name="40% - Акцент4 2 4" xfId="122"/>
    <cellStyle name="40% - Акцент4 2 4 2" xfId="123"/>
    <cellStyle name="40% - Акцент4 2 5" xfId="124"/>
    <cellStyle name="40% - Акцент4 2 5 2" xfId="125"/>
    <cellStyle name="40% - Акцент4 2 6" xfId="126"/>
    <cellStyle name="40% — акцент5" xfId="127"/>
    <cellStyle name="40% - Акцент5 2" xfId="128"/>
    <cellStyle name="40% - Акцент5 2 2" xfId="129"/>
    <cellStyle name="40% - Акцент5 2 2 2" xfId="130"/>
    <cellStyle name="40% - Акцент5 2 3" xfId="131"/>
    <cellStyle name="40% - Акцент5 2 3 2" xfId="132"/>
    <cellStyle name="40% - Акцент5 2 4" xfId="133"/>
    <cellStyle name="40% - Акцент5 2 4 2" xfId="134"/>
    <cellStyle name="40% - Акцент5 2 5" xfId="135"/>
    <cellStyle name="40% - Акцент5 2 5 2" xfId="136"/>
    <cellStyle name="40% - Акцент5 2 6" xfId="137"/>
    <cellStyle name="40% — акцент6" xfId="138"/>
    <cellStyle name="40% - Акцент6 2" xfId="139"/>
    <cellStyle name="40% - Акцент6 2 2" xfId="140"/>
    <cellStyle name="40% - Акцент6 2 2 2" xfId="141"/>
    <cellStyle name="40% - Акцент6 2 3" xfId="142"/>
    <cellStyle name="40% - Акцент6 2 3 2" xfId="143"/>
    <cellStyle name="40% - Акцент6 2 4" xfId="144"/>
    <cellStyle name="40% - Акцент6 2 4 2" xfId="145"/>
    <cellStyle name="40% - Акцент6 2 5" xfId="146"/>
    <cellStyle name="40% - Акцент6 2 5 2" xfId="147"/>
    <cellStyle name="40% - Акцент6 2 6" xfId="148"/>
    <cellStyle name="60% — акцент1" xfId="149"/>
    <cellStyle name="60% — акцент2" xfId="150"/>
    <cellStyle name="60% — акцент3" xfId="151"/>
    <cellStyle name="60% — акцент4" xfId="152"/>
    <cellStyle name="60% — акцент5" xfId="153"/>
    <cellStyle name="60% — акцент6" xfId="154"/>
    <cellStyle name="Currency [0]" xfId="155"/>
    <cellStyle name="Euro" xfId="156"/>
    <cellStyle name="Normal_Form2.1" xfId="157"/>
    <cellStyle name="Normal1" xfId="158"/>
    <cellStyle name="Price_Body" xfId="159"/>
    <cellStyle name="Акцент1" xfId="160"/>
    <cellStyle name="Акцент2" xfId="161"/>
    <cellStyle name="Акцент3" xfId="162"/>
    <cellStyle name="Акцент4" xfId="163"/>
    <cellStyle name="Акцент5" xfId="164"/>
    <cellStyle name="Акцент6" xfId="165"/>
    <cellStyle name="Беззащитный" xfId="166"/>
    <cellStyle name="Ввод " xfId="167"/>
    <cellStyle name="Вывод" xfId="168"/>
    <cellStyle name="Вычисление" xfId="169"/>
    <cellStyle name="Hyperlink" xfId="170"/>
    <cellStyle name="Гиперссылка 2" xfId="171"/>
    <cellStyle name="Currency" xfId="172"/>
    <cellStyle name="Currency [0]" xfId="173"/>
    <cellStyle name="ЄЄЄ_x0004_ЄЄЄЀЄЄЄЄЄ_x0004_ЄЄЄЄЄ" xfId="174"/>
    <cellStyle name="Заголовок" xfId="175"/>
    <cellStyle name="Заголовок 1" xfId="176"/>
    <cellStyle name="Заголовок 2" xfId="177"/>
    <cellStyle name="Заголовок 3" xfId="178"/>
    <cellStyle name="Заголовок 4" xfId="179"/>
    <cellStyle name="ЗаголовокСтолбца" xfId="180"/>
    <cellStyle name="Защитный" xfId="181"/>
    <cellStyle name="Значение" xfId="182"/>
    <cellStyle name="Итог" xfId="183"/>
    <cellStyle name="Контрольная ячейка" xfId="184"/>
    <cellStyle name="Мой заголовок" xfId="185"/>
    <cellStyle name="Мой заголовок листа" xfId="186"/>
    <cellStyle name="Мои наименования показателей" xfId="187"/>
    <cellStyle name="Название" xfId="188"/>
    <cellStyle name="Название 2" xfId="189"/>
    <cellStyle name="Нейтральный" xfId="190"/>
    <cellStyle name="Обычный 10" xfId="191"/>
    <cellStyle name="Обычный 11" xfId="192"/>
    <cellStyle name="Обычный 12" xfId="193"/>
    <cellStyle name="Обычный 13" xfId="194"/>
    <cellStyle name="Обычный 2" xfId="195"/>
    <cellStyle name="Обычный 2 2" xfId="196"/>
    <cellStyle name="Обычный 2 2 2" xfId="197"/>
    <cellStyle name="Обычный 2 2 3" xfId="198"/>
    <cellStyle name="Обычный 2 3" xfId="199"/>
    <cellStyle name="Обычный 3" xfId="200"/>
    <cellStyle name="Обычный 3 2" xfId="201"/>
    <cellStyle name="Обычный 4" xfId="202"/>
    <cellStyle name="Обычный 4 2" xfId="203"/>
    <cellStyle name="Обычный 4 3" xfId="204"/>
    <cellStyle name="Обычный 5" xfId="205"/>
    <cellStyle name="Обычный 5 2" xfId="206"/>
    <cellStyle name="Обычный 5 3" xfId="207"/>
    <cellStyle name="Обычный 6" xfId="208"/>
    <cellStyle name="Обычный 6 2" xfId="209"/>
    <cellStyle name="Обычный 6 3" xfId="210"/>
    <cellStyle name="Обычный 7" xfId="211"/>
    <cellStyle name="Обычный 8" xfId="212"/>
    <cellStyle name="Обычный 9" xfId="213"/>
    <cellStyle name="Обычный_Апрель Апатит 10" xfId="214"/>
    <cellStyle name="Обычный_Апрель Апатит 11" xfId="215"/>
    <cellStyle name="Обычный_Апрель Апатит 2" xfId="216"/>
    <cellStyle name="Followed Hyperlink" xfId="217"/>
    <cellStyle name="Плохой" xfId="218"/>
    <cellStyle name="Пояснение" xfId="219"/>
    <cellStyle name="Примечание" xfId="220"/>
    <cellStyle name="Примечание 2" xfId="221"/>
    <cellStyle name="Примечание 2 2" xfId="222"/>
    <cellStyle name="Примечание 2 2 2" xfId="223"/>
    <cellStyle name="Примечание 2 3" xfId="224"/>
    <cellStyle name="Примечание 2 3 2" xfId="225"/>
    <cellStyle name="Примечание 2 4" xfId="226"/>
    <cellStyle name="Примечание 2 4 2" xfId="227"/>
    <cellStyle name="Примечание 2 5" xfId="228"/>
    <cellStyle name="Примечание 2 5 2" xfId="229"/>
    <cellStyle name="Примечание 2 6" xfId="230"/>
    <cellStyle name="Percent" xfId="231"/>
    <cellStyle name="Связанная ячейка" xfId="232"/>
    <cellStyle name="Стиль 1" xfId="233"/>
    <cellStyle name="Текст предупреждения" xfId="234"/>
    <cellStyle name="Текстовый" xfId="235"/>
    <cellStyle name="Тысячи [0]_3Com" xfId="236"/>
    <cellStyle name="Тысячи_3Com" xfId="237"/>
    <cellStyle name="Comma" xfId="238"/>
    <cellStyle name="Comma [0]" xfId="239"/>
    <cellStyle name="Финансовый 2" xfId="240"/>
    <cellStyle name="Формула" xfId="241"/>
    <cellStyle name="ФормулаВБ" xfId="242"/>
    <cellStyle name="ФормулаНаКонтроль" xfId="243"/>
    <cellStyle name="Хороший" xfId="244"/>
    <cellStyle name="㼿" xfId="245"/>
    <cellStyle name="㼿?" xfId="246"/>
    <cellStyle name="㼿㼿" xfId="247"/>
    <cellStyle name="㼿㼿?" xfId="248"/>
    <cellStyle name="㼿㼿㼿" xfId="249"/>
    <cellStyle name="㼿㼿㼿?" xfId="250"/>
    <cellStyle name="㼿㼿㼿㼿" xfId="251"/>
    <cellStyle name="㼿㼿㼿㼿?" xfId="252"/>
    <cellStyle name="㼿㼿㼿㼿㼿" xfId="253"/>
    <cellStyle name="㼿㼿㼿㼿㼿 2" xfId="2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6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10" customWidth="1"/>
    <col min="4" max="4" width="9.140625" style="2" customWidth="1"/>
    <col min="5" max="5" width="12.421875" style="2" bestFit="1" customWidth="1"/>
    <col min="6" max="6" width="14.8515625" style="2" hidden="1" customWidth="1"/>
    <col min="7" max="7" width="14.28125" style="2" bestFit="1" customWidth="1"/>
    <col min="8" max="8" width="14.57421875" style="2" customWidth="1"/>
    <col min="9" max="9" width="18.8515625" style="2" customWidth="1"/>
    <col min="10" max="16384" width="9.140625" style="2" customWidth="1"/>
  </cols>
  <sheetData>
    <row r="2" spans="1:5" ht="15.75">
      <c r="A2" s="50" t="s">
        <v>19</v>
      </c>
      <c r="B2" s="50"/>
      <c r="C2" s="50"/>
      <c r="D2" s="50"/>
      <c r="E2" s="50"/>
    </row>
    <row r="3" spans="2:4" ht="16.5" thickBot="1">
      <c r="B3" s="3"/>
      <c r="C3" s="21"/>
      <c r="D3" s="4"/>
    </row>
    <row r="4" spans="2:3" ht="12.75" customHeight="1">
      <c r="B4" s="51" t="s">
        <v>6</v>
      </c>
      <c r="C4" s="53" t="s">
        <v>7</v>
      </c>
    </row>
    <row r="5" spans="2:3" ht="16.5" thickBot="1">
      <c r="B5" s="52"/>
      <c r="C5" s="54"/>
    </row>
    <row r="6" spans="2:7" ht="15.75">
      <c r="B6" s="18" t="s">
        <v>17</v>
      </c>
      <c r="C6" s="22"/>
      <c r="D6" s="32"/>
      <c r="E6" s="32"/>
      <c r="F6" s="32"/>
      <c r="G6" s="32"/>
    </row>
    <row r="7" spans="2:7" ht="16.5" thickBot="1">
      <c r="B7" s="18" t="s">
        <v>0</v>
      </c>
      <c r="C7" s="23"/>
      <c r="D7" s="32"/>
      <c r="E7" s="32"/>
      <c r="F7" s="32"/>
      <c r="G7" s="32"/>
    </row>
    <row r="8" spans="2:7" ht="15.75">
      <c r="B8" s="6" t="s">
        <v>1</v>
      </c>
      <c r="C8" s="13">
        <f>C16+C23+C30+C40+C48+C54</f>
        <v>218344980</v>
      </c>
      <c r="D8" s="32"/>
      <c r="E8" s="25"/>
      <c r="F8" s="33"/>
      <c r="G8" s="32"/>
    </row>
    <row r="9" spans="2:7" ht="15.75">
      <c r="B9" s="7" t="s">
        <v>2</v>
      </c>
      <c r="C9" s="12">
        <f>C17+C24+C31+C41+C37</f>
        <v>2047291</v>
      </c>
      <c r="D9" s="32"/>
      <c r="E9" s="32"/>
      <c r="F9" s="32"/>
      <c r="G9" s="33"/>
    </row>
    <row r="10" spans="2:7" ht="15.75">
      <c r="B10" s="7" t="s">
        <v>3</v>
      </c>
      <c r="C10" s="12">
        <f>C18+C25+C32+C36+C49+C42</f>
        <v>3528500</v>
      </c>
      <c r="D10" s="32"/>
      <c r="E10" s="32"/>
      <c r="F10" s="33"/>
      <c r="G10" s="32"/>
    </row>
    <row r="11" spans="2:7" ht="15.75">
      <c r="B11" s="7" t="s">
        <v>4</v>
      </c>
      <c r="C11" s="12">
        <f>C19+C26+C33+C43</f>
        <v>336869</v>
      </c>
      <c r="D11" s="32"/>
      <c r="E11" s="32"/>
      <c r="F11" s="32"/>
      <c r="G11" s="33"/>
    </row>
    <row r="12" spans="2:7" ht="16.5" thickBot="1">
      <c r="B12" s="7" t="s">
        <v>9</v>
      </c>
      <c r="C12" s="12">
        <f>C27+C50+C44+C55</f>
        <v>2276934</v>
      </c>
      <c r="D12" s="32"/>
      <c r="E12" s="32"/>
      <c r="F12" s="32"/>
      <c r="G12" s="32"/>
    </row>
    <row r="13" spans="2:9" ht="16.5" thickBot="1">
      <c r="B13" s="1" t="s">
        <v>8</v>
      </c>
      <c r="C13" s="20">
        <f>SUM(C8:C12)</f>
        <v>226534574</v>
      </c>
      <c r="D13" s="32"/>
      <c r="E13" s="33"/>
      <c r="F13" s="33"/>
      <c r="G13" s="33"/>
      <c r="H13" s="5"/>
      <c r="I13" s="5"/>
    </row>
    <row r="14" spans="2:7" ht="15.75">
      <c r="B14" s="18" t="s">
        <v>5</v>
      </c>
      <c r="C14" s="22"/>
      <c r="D14" s="32"/>
      <c r="E14" s="32"/>
      <c r="F14" s="33">
        <v>141597290</v>
      </c>
      <c r="G14" s="32"/>
    </row>
    <row r="15" spans="2:7" ht="16.5" thickBot="1">
      <c r="B15" s="18" t="s">
        <v>18</v>
      </c>
      <c r="D15" s="32"/>
      <c r="E15" s="32"/>
      <c r="F15" s="33"/>
      <c r="G15" s="32"/>
    </row>
    <row r="16" spans="2:7" ht="15.75">
      <c r="B16" s="6" t="s">
        <v>1</v>
      </c>
      <c r="C16" s="14">
        <v>149468171</v>
      </c>
      <c r="D16" s="32"/>
      <c r="E16" s="32"/>
      <c r="F16" s="33"/>
      <c r="G16" s="32"/>
    </row>
    <row r="17" spans="2:7" ht="15.75">
      <c r="B17" s="7" t="s">
        <v>2</v>
      </c>
      <c r="C17" s="15">
        <v>731935</v>
      </c>
      <c r="D17" s="32"/>
      <c r="E17" s="32"/>
      <c r="F17" s="33"/>
      <c r="G17" s="32"/>
    </row>
    <row r="18" spans="2:7" ht="15.75">
      <c r="B18" s="7" t="s">
        <v>3</v>
      </c>
      <c r="C18" s="15">
        <v>0</v>
      </c>
      <c r="D18" s="32"/>
      <c r="E18" s="32"/>
      <c r="F18" s="33"/>
      <c r="G18" s="32"/>
    </row>
    <row r="19" spans="2:7" ht="15.75">
      <c r="B19" s="7" t="s">
        <v>4</v>
      </c>
      <c r="C19" s="15">
        <v>0</v>
      </c>
      <c r="D19" s="32"/>
      <c r="E19" s="32"/>
      <c r="F19" s="33"/>
      <c r="G19" s="32"/>
    </row>
    <row r="20" spans="2:7" ht="16.5" thickBot="1">
      <c r="B20" s="7" t="s">
        <v>10</v>
      </c>
      <c r="C20" s="15">
        <v>0</v>
      </c>
      <c r="D20" s="32"/>
      <c r="E20" s="32"/>
      <c r="F20" s="33"/>
      <c r="G20" s="32"/>
    </row>
    <row r="21" spans="2:7" ht="16.5" thickBot="1">
      <c r="B21" s="1" t="s">
        <v>8</v>
      </c>
      <c r="C21" s="20">
        <f>SUM(C16:C20)</f>
        <v>150200106</v>
      </c>
      <c r="D21" s="32"/>
      <c r="E21" s="32"/>
      <c r="F21" s="33"/>
      <c r="G21" s="32"/>
    </row>
    <row r="22" spans="2:7" ht="16.5" thickBot="1">
      <c r="B22" s="18" t="s">
        <v>22</v>
      </c>
      <c r="D22" s="32"/>
      <c r="E22" s="32"/>
      <c r="F22" s="32"/>
      <c r="G22" s="32"/>
    </row>
    <row r="23" spans="2:7" ht="15.75">
      <c r="B23" s="6" t="s">
        <v>1</v>
      </c>
      <c r="C23" s="14">
        <v>1720198</v>
      </c>
      <c r="D23" s="32"/>
      <c r="E23" s="33"/>
      <c r="F23" s="33"/>
      <c r="G23" s="32"/>
    </row>
    <row r="24" spans="2:7" ht="15.75">
      <c r="B24" s="7" t="s">
        <v>2</v>
      </c>
      <c r="C24" s="15">
        <f>195948-C37</f>
        <v>42887</v>
      </c>
      <c r="D24" s="32"/>
      <c r="E24" s="33"/>
      <c r="F24" s="38"/>
      <c r="G24" s="32"/>
    </row>
    <row r="25" spans="2:7" ht="15.75">
      <c r="B25" s="7" t="s">
        <v>3</v>
      </c>
      <c r="C25" s="15">
        <f>2013632-C36</f>
        <v>1986672</v>
      </c>
      <c r="D25" s="32"/>
      <c r="E25" s="33"/>
      <c r="F25" s="33"/>
      <c r="G25" s="32"/>
    </row>
    <row r="26" spans="2:7" ht="15.75">
      <c r="B26" s="7" t="s">
        <v>4</v>
      </c>
      <c r="C26" s="15">
        <v>188111</v>
      </c>
      <c r="D26" s="32"/>
      <c r="E26" s="33"/>
      <c r="F26" s="32"/>
      <c r="G26" s="32"/>
    </row>
    <row r="27" spans="2:7" ht="16.5" thickBot="1">
      <c r="B27" s="7" t="s">
        <v>15</v>
      </c>
      <c r="C27" s="28">
        <v>0</v>
      </c>
      <c r="D27" s="32"/>
      <c r="E27" s="33"/>
      <c r="F27" s="32"/>
      <c r="G27" s="32"/>
    </row>
    <row r="28" spans="2:7" ht="16.5" thickBot="1">
      <c r="B28" s="1" t="s">
        <v>8</v>
      </c>
      <c r="C28" s="20">
        <f>SUM(C23:C27)</f>
        <v>3937868</v>
      </c>
      <c r="D28" s="32"/>
      <c r="E28" s="33"/>
      <c r="F28" s="33"/>
      <c r="G28" s="32"/>
    </row>
    <row r="29" spans="2:7" ht="16.5" thickBot="1">
      <c r="B29" s="18" t="s">
        <v>11</v>
      </c>
      <c r="C29" s="39"/>
      <c r="D29" s="32"/>
      <c r="E29" s="32"/>
      <c r="F29" s="33"/>
      <c r="G29" s="32"/>
    </row>
    <row r="30" spans="2:7" ht="15.75">
      <c r="B30" s="6" t="s">
        <v>12</v>
      </c>
      <c r="C30" s="16">
        <v>0</v>
      </c>
      <c r="D30" s="32"/>
      <c r="E30" s="32"/>
      <c r="F30" s="33"/>
      <c r="G30" s="32"/>
    </row>
    <row r="31" spans="2:7" ht="15.75">
      <c r="B31" s="7" t="s">
        <v>2</v>
      </c>
      <c r="C31" s="17">
        <v>88160</v>
      </c>
      <c r="D31" s="32"/>
      <c r="E31" s="32"/>
      <c r="F31" s="32"/>
      <c r="G31" s="32"/>
    </row>
    <row r="32" spans="2:7" ht="15.75">
      <c r="B32" s="7" t="s">
        <v>3</v>
      </c>
      <c r="C32" s="17">
        <v>1509228</v>
      </c>
      <c r="D32" s="32"/>
      <c r="E32" s="32"/>
      <c r="F32" s="32"/>
      <c r="G32" s="32"/>
    </row>
    <row r="33" spans="2:7" ht="16.5" thickBot="1">
      <c r="B33" s="7" t="s">
        <v>4</v>
      </c>
      <c r="C33" s="17">
        <v>148758</v>
      </c>
      <c r="D33" s="32"/>
      <c r="E33" s="32"/>
      <c r="F33" s="32"/>
      <c r="G33" s="32"/>
    </row>
    <row r="34" spans="2:7" ht="16.5" thickBot="1">
      <c r="B34" s="1" t="s">
        <v>8</v>
      </c>
      <c r="C34" s="20">
        <f>SUM(C30:C33)</f>
        <v>1746146</v>
      </c>
      <c r="D34" s="32"/>
      <c r="E34" s="32"/>
      <c r="F34" s="33"/>
      <c r="G34" s="32"/>
    </row>
    <row r="35" spans="2:7" ht="16.5" thickBot="1">
      <c r="B35" s="18" t="s">
        <v>13</v>
      </c>
      <c r="C35" s="39"/>
      <c r="D35" s="32"/>
      <c r="E35" s="32"/>
      <c r="F35" s="33"/>
      <c r="G35" s="32"/>
    </row>
    <row r="36" spans="2:7" ht="16.5" thickBot="1">
      <c r="B36" s="6" t="s">
        <v>3</v>
      </c>
      <c r="C36" s="13">
        <v>26960</v>
      </c>
      <c r="D36" s="32"/>
      <c r="E36" s="32"/>
      <c r="F36" s="33"/>
      <c r="G36" s="32"/>
    </row>
    <row r="37" spans="2:7" ht="16.5" thickBot="1">
      <c r="B37" s="30" t="s">
        <v>2</v>
      </c>
      <c r="C37" s="31">
        <v>153061</v>
      </c>
      <c r="D37" s="32"/>
      <c r="E37" s="32"/>
      <c r="F37" s="33"/>
      <c r="G37" s="32"/>
    </row>
    <row r="38" spans="2:7" ht="16.5" thickBot="1">
      <c r="B38" s="1" t="s">
        <v>8</v>
      </c>
      <c r="C38" s="20">
        <f>SUM(C36:C37)</f>
        <v>180021</v>
      </c>
      <c r="D38" s="32"/>
      <c r="E38" s="32"/>
      <c r="F38" s="33"/>
      <c r="G38" s="32"/>
    </row>
    <row r="39" spans="2:7" ht="16.5" thickBot="1">
      <c r="B39" s="55" t="s">
        <v>23</v>
      </c>
      <c r="C39" s="55"/>
      <c r="D39" s="55"/>
      <c r="E39" s="55"/>
      <c r="F39" s="33"/>
      <c r="G39" s="32"/>
    </row>
    <row r="40" spans="2:7" ht="16.5" thickBot="1">
      <c r="B40" s="26" t="s">
        <v>1</v>
      </c>
      <c r="C40" s="27">
        <v>1532937</v>
      </c>
      <c r="E40" s="5"/>
      <c r="F40" s="32"/>
      <c r="G40" s="32"/>
    </row>
    <row r="41" spans="2:7" ht="16.5" thickBot="1">
      <c r="B41" s="11" t="s">
        <v>2</v>
      </c>
      <c r="C41" s="24">
        <v>1031248</v>
      </c>
      <c r="E41" s="5"/>
      <c r="F41" s="32"/>
      <c r="G41" s="32"/>
    </row>
    <row r="42" spans="2:7" ht="16.5" thickBot="1">
      <c r="B42" s="11" t="s">
        <v>3</v>
      </c>
      <c r="C42" s="9">
        <v>0</v>
      </c>
      <c r="E42" s="5"/>
      <c r="F42" s="32"/>
      <c r="G42" s="32"/>
    </row>
    <row r="43" spans="2:7" ht="15.75">
      <c r="B43" s="8" t="s">
        <v>4</v>
      </c>
      <c r="C43" s="9">
        <v>0</v>
      </c>
      <c r="E43" s="5"/>
      <c r="F43" s="32"/>
      <c r="G43" s="32"/>
    </row>
    <row r="44" spans="2:7" ht="16.5" thickBot="1">
      <c r="B44" s="7" t="s">
        <v>15</v>
      </c>
      <c r="C44" s="28">
        <v>927151</v>
      </c>
      <c r="E44" s="5"/>
      <c r="F44" s="32"/>
      <c r="G44" s="32"/>
    </row>
    <row r="45" spans="2:7" ht="16.5" thickBot="1">
      <c r="B45" s="1" t="s">
        <v>8</v>
      </c>
      <c r="C45" s="20">
        <f>SUM(C40:C44)</f>
        <v>3491336</v>
      </c>
      <c r="F45" s="32"/>
      <c r="G45" s="32"/>
    </row>
    <row r="46" spans="2:7" ht="15.75">
      <c r="B46" s="34"/>
      <c r="C46" s="29"/>
      <c r="D46" s="32"/>
      <c r="E46" s="32"/>
      <c r="F46" s="32"/>
      <c r="G46" s="32"/>
    </row>
    <row r="47" spans="2:7" ht="16.5" thickBot="1">
      <c r="B47" s="55" t="s">
        <v>24</v>
      </c>
      <c r="C47" s="55"/>
      <c r="D47" s="55"/>
      <c r="E47" s="55"/>
      <c r="F47" s="33"/>
      <c r="G47" s="32"/>
    </row>
    <row r="48" spans="2:7" ht="15.75">
      <c r="B48" s="6" t="s">
        <v>1</v>
      </c>
      <c r="C48" s="13">
        <v>46348996</v>
      </c>
      <c r="F48" s="33"/>
      <c r="G48" s="32"/>
    </row>
    <row r="49" spans="2:7" ht="15.75">
      <c r="B49" s="7" t="s">
        <v>3</v>
      </c>
      <c r="C49" s="17">
        <v>5640</v>
      </c>
      <c r="F49" s="32"/>
      <c r="G49" s="32"/>
    </row>
    <row r="50" spans="2:7" ht="16.5" thickBot="1">
      <c r="B50" s="11" t="s">
        <v>15</v>
      </c>
      <c r="C50" s="24">
        <v>94179</v>
      </c>
      <c r="F50" s="33"/>
      <c r="G50" s="32"/>
    </row>
    <row r="51" spans="2:7" ht="16.5" thickBot="1">
      <c r="B51" s="35" t="s">
        <v>8</v>
      </c>
      <c r="C51" s="36">
        <f>SUM(C48:C50)</f>
        <v>46448815</v>
      </c>
      <c r="F51" s="32"/>
      <c r="G51" s="32"/>
    </row>
    <row r="52" spans="2:7" ht="15.75">
      <c r="B52" s="34"/>
      <c r="C52" s="29"/>
      <c r="D52" s="32"/>
      <c r="E52" s="32"/>
      <c r="F52" s="32"/>
      <c r="G52" s="32"/>
    </row>
    <row r="53" spans="2:7" ht="16.5" thickBot="1">
      <c r="B53" s="55" t="s">
        <v>27</v>
      </c>
      <c r="C53" s="55"/>
      <c r="D53" s="55"/>
      <c r="E53" s="55"/>
      <c r="F53" s="33"/>
      <c r="G53" s="32"/>
    </row>
    <row r="54" spans="2:7" ht="16.5" thickBot="1">
      <c r="B54" s="26" t="s">
        <v>1</v>
      </c>
      <c r="C54" s="27">
        <v>19274678</v>
      </c>
      <c r="F54" s="33"/>
      <c r="G54" s="32"/>
    </row>
    <row r="55" spans="2:7" ht="16.5" thickBot="1">
      <c r="B55" s="11" t="s">
        <v>15</v>
      </c>
      <c r="C55" s="24">
        <v>1255604</v>
      </c>
      <c r="F55" s="33"/>
      <c r="G55" s="32"/>
    </row>
    <row r="56" spans="2:7" ht="16.5" thickBot="1">
      <c r="B56" s="1" t="s">
        <v>8</v>
      </c>
      <c r="C56" s="20">
        <f>SUM(C54:C55)</f>
        <v>20530282</v>
      </c>
      <c r="F56" s="32"/>
      <c r="G56" s="32"/>
    </row>
    <row r="57" spans="2:7" ht="15.75">
      <c r="B57" s="34"/>
      <c r="C57" s="29"/>
      <c r="D57" s="32"/>
      <c r="E57" s="32"/>
      <c r="F57" s="32"/>
      <c r="G57" s="32"/>
    </row>
    <row r="58" spans="2:7" ht="16.5" thickBot="1">
      <c r="B58" s="19" t="s">
        <v>14</v>
      </c>
      <c r="C58" s="37"/>
      <c r="D58" s="32"/>
      <c r="E58" s="32"/>
      <c r="F58" s="32"/>
      <c r="G58" s="32"/>
    </row>
    <row r="59" spans="2:7" ht="15.75">
      <c r="B59" s="6" t="s">
        <v>1</v>
      </c>
      <c r="C59" s="13">
        <f>200772+603+21071+4846+38835+20760+1544+619+64+806</f>
        <v>289920</v>
      </c>
      <c r="D59" s="32"/>
      <c r="E59" s="32"/>
      <c r="F59" s="32"/>
      <c r="G59" s="32"/>
    </row>
    <row r="60" spans="2:7" ht="15.75">
      <c r="B60" s="7" t="s">
        <v>2</v>
      </c>
      <c r="C60" s="12">
        <f>988+57.084+113+746+1+2+3+230</f>
        <v>2140.084</v>
      </c>
      <c r="D60" s="32"/>
      <c r="E60" s="32"/>
      <c r="F60" s="32"/>
      <c r="G60" s="32"/>
    </row>
    <row r="61" spans="2:7" ht="15.75">
      <c r="B61" s="7" t="s">
        <v>3</v>
      </c>
      <c r="C61" s="12">
        <f>51+168.545+60+161.079+222+2+1.461+3+8+823+165</f>
        <v>1665.085</v>
      </c>
      <c r="D61" s="32"/>
      <c r="E61" s="32"/>
      <c r="F61" s="32"/>
      <c r="G61" s="32"/>
    </row>
    <row r="62" spans="2:7" ht="15.75">
      <c r="B62" s="7" t="s">
        <v>4</v>
      </c>
      <c r="C62" s="12">
        <f>34+6.386+6+6.245+7+1.697+10.4+2</f>
        <v>73.72800000000001</v>
      </c>
      <c r="D62" s="32"/>
      <c r="E62" s="32"/>
      <c r="F62" s="32"/>
      <c r="G62" s="32"/>
    </row>
    <row r="63" spans="2:7" ht="16.5" thickBot="1">
      <c r="B63" s="7" t="s">
        <v>15</v>
      </c>
      <c r="C63" s="12">
        <f>2285+121+1271</f>
        <v>3677</v>
      </c>
      <c r="D63" s="32"/>
      <c r="E63" s="32"/>
      <c r="F63" s="32"/>
      <c r="G63" s="32"/>
    </row>
    <row r="64" spans="2:8" ht="16.5" thickBot="1">
      <c r="B64" s="1" t="s">
        <v>16</v>
      </c>
      <c r="C64" s="20">
        <f>SUM(C59:C63)</f>
        <v>297475.897</v>
      </c>
      <c r="D64" s="32"/>
      <c r="E64" s="33"/>
      <c r="F64" s="33"/>
      <c r="G64" s="33"/>
      <c r="H64" s="5"/>
    </row>
    <row r="65" spans="2:7" ht="15.75">
      <c r="B65" s="34"/>
      <c r="C65" s="29"/>
      <c r="D65" s="32"/>
      <c r="E65" s="32"/>
      <c r="F65" s="32"/>
      <c r="G65" s="32"/>
    </row>
    <row r="67" spans="1:4" ht="15.75">
      <c r="A67" s="2" t="s">
        <v>20</v>
      </c>
      <c r="D67" s="2" t="s">
        <v>21</v>
      </c>
    </row>
    <row r="69" spans="1:4" ht="15.75">
      <c r="A69" s="2" t="s">
        <v>25</v>
      </c>
      <c r="D69" s="2" t="s">
        <v>26</v>
      </c>
    </row>
  </sheetData>
  <sheetProtection/>
  <mergeCells count="6">
    <mergeCell ref="A2:E2"/>
    <mergeCell ref="B4:B5"/>
    <mergeCell ref="C4:C5"/>
    <mergeCell ref="B39:E39"/>
    <mergeCell ref="B47:E47"/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69"/>
  <sheetViews>
    <sheetView zoomScalePageLayoutView="0" workbookViewId="0" topLeftCell="A1">
      <selection activeCell="I52" sqref="I52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10" customWidth="1"/>
    <col min="4" max="4" width="9.140625" style="2" customWidth="1"/>
    <col min="5" max="5" width="12.421875" style="2" bestFit="1" customWidth="1"/>
    <col min="6" max="6" width="14.8515625" style="2" hidden="1" customWidth="1"/>
    <col min="7" max="7" width="14.28125" style="2" bestFit="1" customWidth="1"/>
    <col min="8" max="8" width="14.57421875" style="2" customWidth="1"/>
    <col min="9" max="9" width="18.8515625" style="2" customWidth="1"/>
    <col min="10" max="16384" width="9.140625" style="2" customWidth="1"/>
  </cols>
  <sheetData>
    <row r="2" spans="1:5" ht="15.75">
      <c r="A2" s="50" t="s">
        <v>19</v>
      </c>
      <c r="B2" s="50"/>
      <c r="C2" s="50"/>
      <c r="D2" s="50"/>
      <c r="E2" s="50"/>
    </row>
    <row r="3" spans="2:4" ht="16.5" thickBot="1">
      <c r="B3" s="3"/>
      <c r="C3" s="21"/>
      <c r="D3" s="4"/>
    </row>
    <row r="4" spans="2:3" ht="12.75" customHeight="1">
      <c r="B4" s="51" t="s">
        <v>6</v>
      </c>
      <c r="C4" s="53" t="s">
        <v>7</v>
      </c>
    </row>
    <row r="5" spans="2:3" ht="16.5" thickBot="1">
      <c r="B5" s="52"/>
      <c r="C5" s="54"/>
    </row>
    <row r="6" spans="2:7" ht="15.75">
      <c r="B6" s="18" t="s">
        <v>28</v>
      </c>
      <c r="C6" s="22"/>
      <c r="D6" s="32"/>
      <c r="E6" s="32"/>
      <c r="F6" s="32"/>
      <c r="G6" s="32"/>
    </row>
    <row r="7" spans="2:7" ht="16.5" thickBot="1">
      <c r="B7" s="18" t="s">
        <v>0</v>
      </c>
      <c r="C7" s="23"/>
      <c r="D7" s="32"/>
      <c r="E7" s="32"/>
      <c r="F7" s="32"/>
      <c r="G7" s="32"/>
    </row>
    <row r="8" spans="2:7" ht="15.75">
      <c r="B8" s="6" t="s">
        <v>1</v>
      </c>
      <c r="C8" s="13">
        <f>C16+C23+C30+C40+C48+C54</f>
        <v>189915962</v>
      </c>
      <c r="D8" s="32"/>
      <c r="E8" s="25"/>
      <c r="F8" s="33"/>
      <c r="G8" s="32"/>
    </row>
    <row r="9" spans="2:7" ht="15.75">
      <c r="B9" s="7" t="s">
        <v>2</v>
      </c>
      <c r="C9" s="12">
        <f>C17+C24+C31+C41+C37</f>
        <v>1883546</v>
      </c>
      <c r="D9" s="32"/>
      <c r="E9" s="32"/>
      <c r="F9" s="32"/>
      <c r="G9" s="33"/>
    </row>
    <row r="10" spans="2:7" ht="15.75">
      <c r="B10" s="7" t="s">
        <v>3</v>
      </c>
      <c r="C10" s="12">
        <f>C18+C25+C32+C36+C49+C42</f>
        <v>3420179</v>
      </c>
      <c r="D10" s="32"/>
      <c r="E10" s="32"/>
      <c r="F10" s="33"/>
      <c r="G10" s="32"/>
    </row>
    <row r="11" spans="2:7" ht="15.75">
      <c r="B11" s="7" t="s">
        <v>4</v>
      </c>
      <c r="C11" s="12">
        <f>C19+C26+C33+C43</f>
        <v>345764</v>
      </c>
      <c r="D11" s="32"/>
      <c r="E11" s="32"/>
      <c r="F11" s="32"/>
      <c r="G11" s="33"/>
    </row>
    <row r="12" spans="2:7" ht="16.5" thickBot="1">
      <c r="B12" s="7" t="s">
        <v>9</v>
      </c>
      <c r="C12" s="12">
        <f>C27+C50+C44+C55</f>
        <v>8171701</v>
      </c>
      <c r="D12" s="32"/>
      <c r="E12" s="32"/>
      <c r="F12" s="32"/>
      <c r="G12" s="32"/>
    </row>
    <row r="13" spans="2:9" ht="16.5" thickBot="1">
      <c r="B13" s="1" t="s">
        <v>8</v>
      </c>
      <c r="C13" s="20">
        <f>SUM(C8:C12)</f>
        <v>203737152</v>
      </c>
      <c r="D13" s="32"/>
      <c r="E13" s="33"/>
      <c r="F13" s="33"/>
      <c r="G13" s="33"/>
      <c r="H13" s="5"/>
      <c r="I13" s="5"/>
    </row>
    <row r="14" spans="2:7" ht="15.75">
      <c r="B14" s="18" t="s">
        <v>5</v>
      </c>
      <c r="C14" s="22"/>
      <c r="D14" s="32"/>
      <c r="E14" s="32"/>
      <c r="F14" s="33">
        <v>141597290</v>
      </c>
      <c r="G14" s="32"/>
    </row>
    <row r="15" spans="2:7" ht="16.5" thickBot="1">
      <c r="B15" s="18" t="s">
        <v>18</v>
      </c>
      <c r="D15" s="32"/>
      <c r="E15" s="32"/>
      <c r="F15" s="33"/>
      <c r="G15" s="32"/>
    </row>
    <row r="16" spans="2:7" ht="15.75">
      <c r="B16" s="6" t="s">
        <v>1</v>
      </c>
      <c r="C16" s="14">
        <v>133324809</v>
      </c>
      <c r="D16" s="32"/>
      <c r="E16" s="32"/>
      <c r="F16" s="33"/>
      <c r="G16" s="32"/>
    </row>
    <row r="17" spans="2:7" ht="15.75">
      <c r="B17" s="7" t="s">
        <v>2</v>
      </c>
      <c r="C17" s="15">
        <v>683552</v>
      </c>
      <c r="D17" s="32"/>
      <c r="E17" s="32"/>
      <c r="F17" s="33"/>
      <c r="G17" s="32"/>
    </row>
    <row r="18" spans="2:7" ht="15.75">
      <c r="B18" s="7" t="s">
        <v>3</v>
      </c>
      <c r="C18" s="15">
        <v>0</v>
      </c>
      <c r="D18" s="32"/>
      <c r="E18" s="32"/>
      <c r="F18" s="33"/>
      <c r="G18" s="32"/>
    </row>
    <row r="19" spans="2:7" ht="15.75">
      <c r="B19" s="7" t="s">
        <v>4</v>
      </c>
      <c r="C19" s="15">
        <v>0</v>
      </c>
      <c r="D19" s="32"/>
      <c r="E19" s="32"/>
      <c r="F19" s="33"/>
      <c r="G19" s="32"/>
    </row>
    <row r="20" spans="2:7" ht="16.5" thickBot="1">
      <c r="B20" s="7" t="s">
        <v>10</v>
      </c>
      <c r="C20" s="15">
        <v>0</v>
      </c>
      <c r="D20" s="32"/>
      <c r="E20" s="32"/>
      <c r="F20" s="33"/>
      <c r="G20" s="32"/>
    </row>
    <row r="21" spans="2:7" ht="16.5" thickBot="1">
      <c r="B21" s="1" t="s">
        <v>8</v>
      </c>
      <c r="C21" s="20">
        <f>SUM(C16:C20)</f>
        <v>134008361</v>
      </c>
      <c r="D21" s="32"/>
      <c r="E21" s="32"/>
      <c r="F21" s="33"/>
      <c r="G21" s="32"/>
    </row>
    <row r="22" spans="2:7" ht="16.5" thickBot="1">
      <c r="B22" s="18" t="s">
        <v>22</v>
      </c>
      <c r="D22" s="32"/>
      <c r="E22" s="32"/>
      <c r="F22" s="32"/>
      <c r="G22" s="32"/>
    </row>
    <row r="23" spans="2:7" ht="15.75">
      <c r="B23" s="6" t="s">
        <v>1</v>
      </c>
      <c r="C23" s="48">
        <v>1515850</v>
      </c>
      <c r="D23" s="32"/>
      <c r="E23" s="33"/>
      <c r="F23" s="33"/>
      <c r="G23" s="32"/>
    </row>
    <row r="24" spans="2:7" ht="15.75">
      <c r="B24" s="7" t="s">
        <v>2</v>
      </c>
      <c r="C24" s="49">
        <f>201357-C37</f>
        <v>43289</v>
      </c>
      <c r="D24" s="32"/>
      <c r="E24" s="33"/>
      <c r="F24" s="38"/>
      <c r="G24" s="32"/>
    </row>
    <row r="25" spans="2:7" ht="15.75">
      <c r="B25" s="7" t="s">
        <v>3</v>
      </c>
      <c r="C25" s="49">
        <f>2060603-C36</f>
        <v>2041803</v>
      </c>
      <c r="D25" s="32"/>
      <c r="E25" s="33"/>
      <c r="F25" s="33"/>
      <c r="G25" s="32"/>
    </row>
    <row r="26" spans="2:7" ht="15.75">
      <c r="B26" s="7" t="s">
        <v>4</v>
      </c>
      <c r="C26" s="49">
        <v>181363</v>
      </c>
      <c r="D26" s="32"/>
      <c r="E26" s="33"/>
      <c r="F26" s="32"/>
      <c r="G26" s="32"/>
    </row>
    <row r="27" spans="2:7" ht="16.5" thickBot="1">
      <c r="B27" s="7" t="s">
        <v>15</v>
      </c>
      <c r="C27" s="45">
        <v>0</v>
      </c>
      <c r="D27" s="32"/>
      <c r="E27" s="33"/>
      <c r="F27" s="32"/>
      <c r="G27" s="32"/>
    </row>
    <row r="28" spans="2:7" ht="16.5" thickBot="1">
      <c r="B28" s="1" t="s">
        <v>8</v>
      </c>
      <c r="C28" s="20">
        <f>SUM(C23:C27)</f>
        <v>3782305</v>
      </c>
      <c r="D28" s="32"/>
      <c r="E28" s="33"/>
      <c r="F28" s="33"/>
      <c r="G28" s="32"/>
    </row>
    <row r="29" spans="2:7" ht="16.5" thickBot="1">
      <c r="B29" s="18" t="s">
        <v>11</v>
      </c>
      <c r="C29" s="39"/>
      <c r="D29" s="32"/>
      <c r="E29" s="32"/>
      <c r="F29" s="33"/>
      <c r="G29" s="32"/>
    </row>
    <row r="30" spans="2:7" ht="15.75">
      <c r="B30" s="6" t="s">
        <v>12</v>
      </c>
      <c r="C30" s="46">
        <v>0</v>
      </c>
      <c r="D30" s="32"/>
      <c r="E30" s="32"/>
      <c r="F30" s="33"/>
      <c r="G30" s="32"/>
    </row>
    <row r="31" spans="2:7" ht="15.75">
      <c r="B31" s="7" t="s">
        <v>2</v>
      </c>
      <c r="C31" s="47">
        <v>75771</v>
      </c>
      <c r="D31" s="32"/>
      <c r="E31" s="32"/>
      <c r="F31" s="32"/>
      <c r="G31" s="32"/>
    </row>
    <row r="32" spans="2:7" ht="15.75">
      <c r="B32" s="7" t="s">
        <v>3</v>
      </c>
      <c r="C32" s="47">
        <v>1355036</v>
      </c>
      <c r="D32" s="32"/>
      <c r="E32" s="32"/>
      <c r="F32" s="32"/>
      <c r="G32" s="32"/>
    </row>
    <row r="33" spans="2:7" ht="16.5" thickBot="1">
      <c r="B33" s="7" t="s">
        <v>4</v>
      </c>
      <c r="C33" s="47">
        <v>164401</v>
      </c>
      <c r="D33" s="32"/>
      <c r="E33" s="32"/>
      <c r="F33" s="32"/>
      <c r="G33" s="32"/>
    </row>
    <row r="34" spans="2:7" ht="16.5" thickBot="1">
      <c r="B34" s="1" t="s">
        <v>8</v>
      </c>
      <c r="C34" s="20">
        <f>SUM(C30:C33)</f>
        <v>1595208</v>
      </c>
      <c r="D34" s="32"/>
      <c r="E34" s="32"/>
      <c r="F34" s="33"/>
      <c r="G34" s="32"/>
    </row>
    <row r="35" spans="2:7" ht="16.5" thickBot="1">
      <c r="B35" s="18" t="s">
        <v>13</v>
      </c>
      <c r="C35" s="39"/>
      <c r="D35" s="32"/>
      <c r="E35" s="32"/>
      <c r="F35" s="33"/>
      <c r="G35" s="32"/>
    </row>
    <row r="36" spans="2:7" ht="16.5" thickBot="1">
      <c r="B36" s="6" t="s">
        <v>3</v>
      </c>
      <c r="C36" s="40">
        <v>18800</v>
      </c>
      <c r="D36" s="32"/>
      <c r="E36" s="32"/>
      <c r="F36" s="33"/>
      <c r="G36" s="32"/>
    </row>
    <row r="37" spans="2:7" ht="16.5" thickBot="1">
      <c r="B37" s="30" t="s">
        <v>2</v>
      </c>
      <c r="C37" s="41">
        <v>158068</v>
      </c>
      <c r="D37" s="32"/>
      <c r="E37" s="32"/>
      <c r="F37" s="33"/>
      <c r="G37" s="32"/>
    </row>
    <row r="38" spans="2:7" ht="16.5" thickBot="1">
      <c r="B38" s="1" t="s">
        <v>8</v>
      </c>
      <c r="C38" s="20">
        <f>SUM(C36:C37)</f>
        <v>176868</v>
      </c>
      <c r="D38" s="32"/>
      <c r="E38" s="32"/>
      <c r="F38" s="33"/>
      <c r="G38" s="32"/>
    </row>
    <row r="39" spans="2:7" ht="16.5" thickBot="1">
      <c r="B39" s="55" t="s">
        <v>23</v>
      </c>
      <c r="C39" s="55"/>
      <c r="D39" s="55"/>
      <c r="E39" s="55"/>
      <c r="F39" s="33"/>
      <c r="G39" s="32"/>
    </row>
    <row r="40" spans="2:7" ht="16.5" thickBot="1">
      <c r="B40" s="26" t="s">
        <v>1</v>
      </c>
      <c r="C40" s="42">
        <v>1394418</v>
      </c>
      <c r="E40" s="5"/>
      <c r="F40" s="32"/>
      <c r="G40" s="32"/>
    </row>
    <row r="41" spans="2:7" ht="16.5" thickBot="1">
      <c r="B41" s="11" t="s">
        <v>2</v>
      </c>
      <c r="C41" s="43">
        <v>922866</v>
      </c>
      <c r="E41" s="5"/>
      <c r="F41" s="32"/>
      <c r="G41" s="32"/>
    </row>
    <row r="42" spans="2:7" ht="16.5" thickBot="1">
      <c r="B42" s="11" t="s">
        <v>3</v>
      </c>
      <c r="C42" s="44">
        <v>0</v>
      </c>
      <c r="E42" s="5"/>
      <c r="F42" s="32"/>
      <c r="G42" s="32"/>
    </row>
    <row r="43" spans="2:7" ht="15.75">
      <c r="B43" s="8" t="s">
        <v>4</v>
      </c>
      <c r="C43" s="44">
        <v>0</v>
      </c>
      <c r="E43" s="5"/>
      <c r="F43" s="32"/>
      <c r="G43" s="32"/>
    </row>
    <row r="44" spans="2:7" ht="16.5" thickBot="1">
      <c r="B44" s="7" t="s">
        <v>15</v>
      </c>
      <c r="C44" s="45">
        <v>828224</v>
      </c>
      <c r="E44" s="5"/>
      <c r="F44" s="32"/>
      <c r="G44" s="32"/>
    </row>
    <row r="45" spans="2:7" ht="16.5" thickBot="1">
      <c r="B45" s="1" t="s">
        <v>8</v>
      </c>
      <c r="C45" s="20">
        <f>SUM(C40:C44)</f>
        <v>3145508</v>
      </c>
      <c r="F45" s="32"/>
      <c r="G45" s="32"/>
    </row>
    <row r="46" spans="2:7" ht="15.75">
      <c r="B46" s="34"/>
      <c r="C46" s="29"/>
      <c r="D46" s="32"/>
      <c r="E46" s="32"/>
      <c r="F46" s="32"/>
      <c r="G46" s="32"/>
    </row>
    <row r="47" spans="2:7" ht="16.5" thickBot="1">
      <c r="B47" s="55" t="s">
        <v>24</v>
      </c>
      <c r="C47" s="55"/>
      <c r="D47" s="55"/>
      <c r="E47" s="55"/>
      <c r="F47" s="33"/>
      <c r="G47" s="32"/>
    </row>
    <row r="48" spans="2:7" ht="15.75">
      <c r="B48" s="6" t="s">
        <v>1</v>
      </c>
      <c r="C48" s="40">
        <v>42515425</v>
      </c>
      <c r="F48" s="33"/>
      <c r="G48" s="32"/>
    </row>
    <row r="49" spans="2:7" ht="15.75">
      <c r="B49" s="7" t="s">
        <v>3</v>
      </c>
      <c r="C49" s="47">
        <v>4540</v>
      </c>
      <c r="F49" s="32"/>
      <c r="G49" s="32"/>
    </row>
    <row r="50" spans="2:7" ht="16.5" thickBot="1">
      <c r="B50" s="11" t="s">
        <v>15</v>
      </c>
      <c r="C50" s="43">
        <v>107805</v>
      </c>
      <c r="F50" s="33"/>
      <c r="G50" s="32"/>
    </row>
    <row r="51" spans="2:7" ht="16.5" thickBot="1">
      <c r="B51" s="35" t="s">
        <v>8</v>
      </c>
      <c r="C51" s="36">
        <f>SUM(C48:C50)</f>
        <v>42627770</v>
      </c>
      <c r="F51" s="32"/>
      <c r="G51" s="32"/>
    </row>
    <row r="52" spans="2:7" ht="15.75">
      <c r="B52" s="34"/>
      <c r="C52" s="29"/>
      <c r="D52" s="32"/>
      <c r="E52" s="32"/>
      <c r="F52" s="32"/>
      <c r="G52" s="32"/>
    </row>
    <row r="53" spans="2:7" ht="16.5" thickBot="1">
      <c r="B53" s="55" t="s">
        <v>27</v>
      </c>
      <c r="C53" s="55"/>
      <c r="D53" s="55"/>
      <c r="E53" s="55"/>
      <c r="F53" s="33"/>
      <c r="G53" s="32"/>
    </row>
    <row r="54" spans="2:7" ht="16.5" thickBot="1">
      <c r="B54" s="26" t="s">
        <v>1</v>
      </c>
      <c r="C54" s="42">
        <v>11165460</v>
      </c>
      <c r="F54" s="33"/>
      <c r="G54" s="32"/>
    </row>
    <row r="55" spans="2:7" ht="16.5" thickBot="1">
      <c r="B55" s="11" t="s">
        <v>15</v>
      </c>
      <c r="C55" s="43">
        <v>7235672</v>
      </c>
      <c r="F55" s="33"/>
      <c r="G55" s="32"/>
    </row>
    <row r="56" spans="2:7" ht="16.5" thickBot="1">
      <c r="B56" s="1" t="s">
        <v>8</v>
      </c>
      <c r="C56" s="20">
        <f>SUM(C54:C55)</f>
        <v>18401132</v>
      </c>
      <c r="F56" s="32"/>
      <c r="G56" s="32"/>
    </row>
    <row r="57" spans="2:7" ht="15.75">
      <c r="B57" s="34"/>
      <c r="C57" s="29"/>
      <c r="D57" s="32"/>
      <c r="E57" s="32"/>
      <c r="F57" s="32"/>
      <c r="G57" s="32"/>
    </row>
    <row r="58" spans="2:7" ht="16.5" thickBot="1">
      <c r="B58" s="19" t="s">
        <v>14</v>
      </c>
      <c r="C58" s="37"/>
      <c r="D58" s="32"/>
      <c r="E58" s="32"/>
      <c r="F58" s="32"/>
      <c r="G58" s="32"/>
    </row>
    <row r="59" spans="2:7" ht="15.75">
      <c r="B59" s="6" t="s">
        <v>1</v>
      </c>
      <c r="C59" s="13">
        <f>199253+20477+43461+12872+4332+622+62+722+621+1524</f>
        <v>283946</v>
      </c>
      <c r="D59" s="32"/>
      <c r="E59" s="32"/>
      <c r="F59" s="32"/>
      <c r="G59" s="32"/>
    </row>
    <row r="60" spans="2:7" ht="15.75">
      <c r="B60" s="7" t="s">
        <v>2</v>
      </c>
      <c r="C60" s="12">
        <f>1027+108+745+245+2+1+3+61.969</f>
        <v>2192.969</v>
      </c>
      <c r="D60" s="32"/>
      <c r="E60" s="32"/>
      <c r="F60" s="32"/>
      <c r="G60" s="32"/>
    </row>
    <row r="61" spans="2:7" ht="15.75">
      <c r="B61" s="7" t="s">
        <v>3</v>
      </c>
      <c r="C61" s="12">
        <f>48+156.861+206+836+203+3+2+8+1.44+161.842+72</f>
        <v>1698.143</v>
      </c>
      <c r="D61" s="32"/>
      <c r="E61" s="32"/>
      <c r="F61" s="32"/>
      <c r="G61" s="32"/>
    </row>
    <row r="62" spans="2:7" ht="15.75">
      <c r="B62" s="7" t="s">
        <v>4</v>
      </c>
      <c r="C62" s="12">
        <f>1.717+6.385+5+12.204+2+6.467+8+36</f>
        <v>77.773</v>
      </c>
      <c r="D62" s="32"/>
      <c r="E62" s="32"/>
      <c r="F62" s="32"/>
      <c r="G62" s="32"/>
    </row>
    <row r="63" spans="2:7" ht="16.5" thickBot="1">
      <c r="B63" s="7" t="s">
        <v>15</v>
      </c>
      <c r="C63" s="12">
        <f>156+10035+1263</f>
        <v>11454</v>
      </c>
      <c r="D63" s="32"/>
      <c r="E63" s="32"/>
      <c r="F63" s="32"/>
      <c r="G63" s="32"/>
    </row>
    <row r="64" spans="2:8" ht="16.5" thickBot="1">
      <c r="B64" s="1" t="s">
        <v>16</v>
      </c>
      <c r="C64" s="20">
        <f>SUM(C59:C63)</f>
        <v>299368.88499999995</v>
      </c>
      <c r="D64" s="32"/>
      <c r="E64" s="33"/>
      <c r="F64" s="33"/>
      <c r="G64" s="33"/>
      <c r="H64" s="5"/>
    </row>
    <row r="65" spans="2:7" ht="15.75">
      <c r="B65" s="34"/>
      <c r="C65" s="29"/>
      <c r="D65" s="32"/>
      <c r="E65" s="32"/>
      <c r="F65" s="32"/>
      <c r="G65" s="32"/>
    </row>
    <row r="67" spans="1:4" ht="15.75">
      <c r="A67" s="2" t="s">
        <v>20</v>
      </c>
      <c r="D67" s="2" t="s">
        <v>21</v>
      </c>
    </row>
    <row r="69" spans="1:4" ht="15.75">
      <c r="A69" s="2" t="s">
        <v>25</v>
      </c>
      <c r="D69" s="2" t="s">
        <v>26</v>
      </c>
    </row>
  </sheetData>
  <sheetProtection/>
  <mergeCells count="6">
    <mergeCell ref="A2:E2"/>
    <mergeCell ref="B4:B5"/>
    <mergeCell ref="C4:C5"/>
    <mergeCell ref="B39:E39"/>
    <mergeCell ref="B47:E47"/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69"/>
  <sheetViews>
    <sheetView zoomScalePageLayoutView="0" workbookViewId="0" topLeftCell="A38">
      <selection activeCell="C59" sqref="C59:C63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10" customWidth="1"/>
    <col min="4" max="4" width="9.140625" style="2" customWidth="1"/>
    <col min="5" max="5" width="12.421875" style="2" bestFit="1" customWidth="1"/>
    <col min="6" max="6" width="14.8515625" style="2" hidden="1" customWidth="1"/>
    <col min="7" max="7" width="14.28125" style="2" bestFit="1" customWidth="1"/>
    <col min="8" max="8" width="14.57421875" style="2" customWidth="1"/>
    <col min="9" max="9" width="18.8515625" style="2" customWidth="1"/>
    <col min="10" max="16384" width="9.140625" style="2" customWidth="1"/>
  </cols>
  <sheetData>
    <row r="2" spans="1:5" ht="15.75">
      <c r="A2" s="50" t="s">
        <v>19</v>
      </c>
      <c r="B2" s="50"/>
      <c r="C2" s="50"/>
      <c r="D2" s="50"/>
      <c r="E2" s="50"/>
    </row>
    <row r="3" spans="2:4" ht="16.5" thickBot="1">
      <c r="B3" s="3"/>
      <c r="C3" s="21"/>
      <c r="D3" s="4"/>
    </row>
    <row r="4" spans="2:3" ht="12.75" customHeight="1">
      <c r="B4" s="51" t="s">
        <v>6</v>
      </c>
      <c r="C4" s="53" t="s">
        <v>7</v>
      </c>
    </row>
    <row r="5" spans="2:3" ht="16.5" thickBot="1">
      <c r="B5" s="52"/>
      <c r="C5" s="54"/>
    </row>
    <row r="6" spans="2:7" ht="15.75">
      <c r="B6" s="18" t="s">
        <v>29</v>
      </c>
      <c r="C6" s="22"/>
      <c r="D6" s="32"/>
      <c r="E6" s="32"/>
      <c r="F6" s="32"/>
      <c r="G6" s="32"/>
    </row>
    <row r="7" spans="2:7" ht="16.5" thickBot="1">
      <c r="B7" s="18" t="s">
        <v>0</v>
      </c>
      <c r="C7" s="23"/>
      <c r="D7" s="32"/>
      <c r="E7" s="32"/>
      <c r="F7" s="32"/>
      <c r="G7" s="32"/>
    </row>
    <row r="8" spans="2:7" ht="15.75">
      <c r="B8" s="6" t="s">
        <v>1</v>
      </c>
      <c r="C8" s="13">
        <f>C16+C23+C30+C40+C48+C54</f>
        <v>209132195</v>
      </c>
      <c r="D8" s="32"/>
      <c r="E8" s="25"/>
      <c r="F8" s="33"/>
      <c r="G8" s="32"/>
    </row>
    <row r="9" spans="2:7" ht="15.75">
      <c r="B9" s="7" t="s">
        <v>2</v>
      </c>
      <c r="C9" s="12">
        <f>C17+C24+C31+C41+C37</f>
        <v>1799160</v>
      </c>
      <c r="D9" s="32"/>
      <c r="E9" s="32"/>
      <c r="F9" s="32"/>
      <c r="G9" s="33"/>
    </row>
    <row r="10" spans="2:7" ht="15.75">
      <c r="B10" s="7" t="s">
        <v>3</v>
      </c>
      <c r="C10" s="12">
        <f>C18+C25+C32+C36+C49+C42</f>
        <v>3651777</v>
      </c>
      <c r="D10" s="32"/>
      <c r="E10" s="32"/>
      <c r="F10" s="33"/>
      <c r="G10" s="32"/>
    </row>
    <row r="11" spans="2:7" ht="15.75">
      <c r="B11" s="7" t="s">
        <v>4</v>
      </c>
      <c r="C11" s="12">
        <f>C19+C26+C33+C43</f>
        <v>293495</v>
      </c>
      <c r="D11" s="32"/>
      <c r="E11" s="32"/>
      <c r="F11" s="32"/>
      <c r="G11" s="33"/>
    </row>
    <row r="12" spans="2:7" ht="16.5" thickBot="1">
      <c r="B12" s="7" t="s">
        <v>9</v>
      </c>
      <c r="C12" s="12">
        <f>C27+C50+C44+C55</f>
        <v>5965673</v>
      </c>
      <c r="D12" s="32"/>
      <c r="E12" s="32"/>
      <c r="F12" s="32"/>
      <c r="G12" s="32"/>
    </row>
    <row r="13" spans="2:9" ht="16.5" thickBot="1">
      <c r="B13" s="1" t="s">
        <v>8</v>
      </c>
      <c r="C13" s="20">
        <f>SUM(C8:C12)</f>
        <v>220842300</v>
      </c>
      <c r="D13" s="32"/>
      <c r="E13" s="33"/>
      <c r="F13" s="33"/>
      <c r="G13" s="33"/>
      <c r="H13" s="5"/>
      <c r="I13" s="5"/>
    </row>
    <row r="14" spans="2:7" ht="15.75">
      <c r="B14" s="18" t="s">
        <v>5</v>
      </c>
      <c r="C14" s="22"/>
      <c r="D14" s="32"/>
      <c r="E14" s="32"/>
      <c r="F14" s="33">
        <v>141597290</v>
      </c>
      <c r="G14" s="32"/>
    </row>
    <row r="15" spans="2:7" ht="16.5" thickBot="1">
      <c r="B15" s="18" t="s">
        <v>18</v>
      </c>
      <c r="D15" s="32"/>
      <c r="E15" s="32"/>
      <c r="F15" s="33"/>
      <c r="G15" s="32"/>
    </row>
    <row r="16" spans="2:7" ht="15.75">
      <c r="B16" s="6" t="s">
        <v>1</v>
      </c>
      <c r="C16" s="14">
        <v>145975834</v>
      </c>
      <c r="D16" s="32"/>
      <c r="E16" s="32"/>
      <c r="F16" s="33"/>
      <c r="G16" s="32"/>
    </row>
    <row r="17" spans="2:7" ht="15.75">
      <c r="B17" s="7" t="s">
        <v>2</v>
      </c>
      <c r="C17" s="15">
        <v>585621</v>
      </c>
      <c r="D17" s="32"/>
      <c r="E17" s="32"/>
      <c r="F17" s="33"/>
      <c r="G17" s="32"/>
    </row>
    <row r="18" spans="2:7" ht="15.75">
      <c r="B18" s="7" t="s">
        <v>3</v>
      </c>
      <c r="C18" s="15">
        <v>0</v>
      </c>
      <c r="D18" s="32"/>
      <c r="E18" s="32"/>
      <c r="F18" s="33"/>
      <c r="G18" s="32"/>
    </row>
    <row r="19" spans="2:7" ht="15.75">
      <c r="B19" s="7" t="s">
        <v>4</v>
      </c>
      <c r="C19" s="15">
        <v>0</v>
      </c>
      <c r="D19" s="32"/>
      <c r="E19" s="32"/>
      <c r="F19" s="33"/>
      <c r="G19" s="32"/>
    </row>
    <row r="20" spans="2:7" ht="16.5" thickBot="1">
      <c r="B20" s="7" t="s">
        <v>10</v>
      </c>
      <c r="C20" s="15">
        <v>0</v>
      </c>
      <c r="D20" s="32"/>
      <c r="E20" s="32"/>
      <c r="F20" s="33"/>
      <c r="G20" s="32"/>
    </row>
    <row r="21" spans="2:7" ht="16.5" thickBot="1">
      <c r="B21" s="1" t="s">
        <v>8</v>
      </c>
      <c r="C21" s="20">
        <f>SUM(C16:C20)</f>
        <v>146561455</v>
      </c>
      <c r="D21" s="32"/>
      <c r="E21" s="32"/>
      <c r="F21" s="33"/>
      <c r="G21" s="32"/>
    </row>
    <row r="22" spans="2:7" ht="16.5" thickBot="1">
      <c r="B22" s="18" t="s">
        <v>22</v>
      </c>
      <c r="D22" s="32"/>
      <c r="E22" s="32"/>
      <c r="F22" s="32"/>
      <c r="G22" s="32"/>
    </row>
    <row r="23" spans="2:7" ht="15.75">
      <c r="B23" s="6" t="s">
        <v>1</v>
      </c>
      <c r="C23" s="48">
        <v>1641612</v>
      </c>
      <c r="D23" s="32"/>
      <c r="E23" s="33"/>
      <c r="F23" s="33"/>
      <c r="G23" s="32"/>
    </row>
    <row r="24" spans="2:7" ht="15.75">
      <c r="B24" s="7" t="s">
        <v>2</v>
      </c>
      <c r="C24" s="49">
        <f>180440-C37</f>
        <v>44760</v>
      </c>
      <c r="D24" s="32"/>
      <c r="E24" s="33"/>
      <c r="F24" s="38"/>
      <c r="G24" s="32"/>
    </row>
    <row r="25" spans="2:7" ht="15.75">
      <c r="B25" s="7" t="s">
        <v>3</v>
      </c>
      <c r="C25" s="49">
        <f>2214479-C36</f>
        <v>2186372</v>
      </c>
      <c r="D25" s="32"/>
      <c r="E25" s="33"/>
      <c r="F25" s="33"/>
      <c r="G25" s="32"/>
    </row>
    <row r="26" spans="2:7" ht="15.75">
      <c r="B26" s="7" t="s">
        <v>4</v>
      </c>
      <c r="C26" s="49">
        <v>170735</v>
      </c>
      <c r="D26" s="32"/>
      <c r="E26" s="33"/>
      <c r="F26" s="32"/>
      <c r="G26" s="32"/>
    </row>
    <row r="27" spans="2:7" ht="16.5" thickBot="1">
      <c r="B27" s="7" t="s">
        <v>15</v>
      </c>
      <c r="C27" s="45">
        <v>0</v>
      </c>
      <c r="D27" s="32"/>
      <c r="E27" s="33"/>
      <c r="F27" s="32"/>
      <c r="G27" s="32"/>
    </row>
    <row r="28" spans="2:7" ht="16.5" thickBot="1">
      <c r="B28" s="1" t="s">
        <v>8</v>
      </c>
      <c r="C28" s="20">
        <f>SUM(C23:C27)</f>
        <v>4043479</v>
      </c>
      <c r="D28" s="32"/>
      <c r="E28" s="33"/>
      <c r="F28" s="33"/>
      <c r="G28" s="32"/>
    </row>
    <row r="29" spans="2:7" ht="16.5" thickBot="1">
      <c r="B29" s="18" t="s">
        <v>11</v>
      </c>
      <c r="C29" s="39"/>
      <c r="D29" s="32"/>
      <c r="E29" s="32"/>
      <c r="F29" s="33"/>
      <c r="G29" s="32"/>
    </row>
    <row r="30" spans="2:7" ht="15.75">
      <c r="B30" s="6" t="s">
        <v>12</v>
      </c>
      <c r="C30" s="46">
        <v>0</v>
      </c>
      <c r="D30" s="32"/>
      <c r="E30" s="32"/>
      <c r="F30" s="33"/>
      <c r="G30" s="32"/>
    </row>
    <row r="31" spans="2:7" ht="15.75">
      <c r="B31" s="7" t="s">
        <v>2</v>
      </c>
      <c r="C31" s="47">
        <v>79374</v>
      </c>
      <c r="D31" s="32"/>
      <c r="E31" s="32"/>
      <c r="F31" s="32"/>
      <c r="G31" s="32"/>
    </row>
    <row r="32" spans="2:7" ht="15.75">
      <c r="B32" s="7" t="s">
        <v>3</v>
      </c>
      <c r="C32" s="47">
        <v>1432258</v>
      </c>
      <c r="D32" s="32"/>
      <c r="E32" s="32"/>
      <c r="F32" s="32"/>
      <c r="G32" s="32"/>
    </row>
    <row r="33" spans="2:7" ht="16.5" thickBot="1">
      <c r="B33" s="7" t="s">
        <v>4</v>
      </c>
      <c r="C33" s="47">
        <v>122760</v>
      </c>
      <c r="D33" s="32"/>
      <c r="E33" s="32"/>
      <c r="F33" s="32"/>
      <c r="G33" s="32"/>
    </row>
    <row r="34" spans="2:7" ht="16.5" thickBot="1">
      <c r="B34" s="1" t="s">
        <v>8</v>
      </c>
      <c r="C34" s="20">
        <f>SUM(C30:C33)</f>
        <v>1634392</v>
      </c>
      <c r="D34" s="32"/>
      <c r="E34" s="32"/>
      <c r="F34" s="33"/>
      <c r="G34" s="32"/>
    </row>
    <row r="35" spans="2:7" ht="16.5" thickBot="1">
      <c r="B35" s="18" t="s">
        <v>13</v>
      </c>
      <c r="C35" s="39"/>
      <c r="D35" s="32"/>
      <c r="E35" s="32"/>
      <c r="F35" s="33"/>
      <c r="G35" s="32"/>
    </row>
    <row r="36" spans="2:7" ht="16.5" thickBot="1">
      <c r="B36" s="6" t="s">
        <v>3</v>
      </c>
      <c r="C36" s="13">
        <v>28107</v>
      </c>
      <c r="D36" s="32"/>
      <c r="E36" s="32"/>
      <c r="F36" s="33"/>
      <c r="G36" s="32"/>
    </row>
    <row r="37" spans="2:7" ht="16.5" thickBot="1">
      <c r="B37" s="30" t="s">
        <v>2</v>
      </c>
      <c r="C37" s="31">
        <v>135680</v>
      </c>
      <c r="D37" s="32"/>
      <c r="E37" s="32"/>
      <c r="F37" s="33"/>
      <c r="G37" s="32"/>
    </row>
    <row r="38" spans="2:7" ht="16.5" thickBot="1">
      <c r="B38" s="1" t="s">
        <v>8</v>
      </c>
      <c r="C38" s="20">
        <f>SUM(C36:C37)</f>
        <v>163787</v>
      </c>
      <c r="D38" s="32"/>
      <c r="E38" s="32"/>
      <c r="F38" s="33"/>
      <c r="G38" s="32"/>
    </row>
    <row r="39" spans="2:7" ht="16.5" thickBot="1">
      <c r="B39" s="55" t="s">
        <v>23</v>
      </c>
      <c r="C39" s="55"/>
      <c r="D39" s="55"/>
      <c r="E39" s="55"/>
      <c r="F39" s="33"/>
      <c r="G39" s="32"/>
    </row>
    <row r="40" spans="2:7" ht="16.5" thickBot="1">
      <c r="B40" s="26" t="s">
        <v>1</v>
      </c>
      <c r="C40" s="42">
        <v>1502347</v>
      </c>
      <c r="E40" s="5"/>
      <c r="F40" s="32"/>
      <c r="G40" s="32"/>
    </row>
    <row r="41" spans="2:7" ht="16.5" thickBot="1">
      <c r="B41" s="11" t="s">
        <v>2</v>
      </c>
      <c r="C41" s="43">
        <v>953725</v>
      </c>
      <c r="E41" s="5"/>
      <c r="F41" s="32"/>
      <c r="G41" s="32"/>
    </row>
    <row r="42" spans="2:7" ht="16.5" thickBot="1">
      <c r="B42" s="11" t="s">
        <v>3</v>
      </c>
      <c r="C42" s="44">
        <v>0</v>
      </c>
      <c r="E42" s="5"/>
      <c r="F42" s="32"/>
      <c r="G42" s="32"/>
    </row>
    <row r="43" spans="2:7" ht="15.75">
      <c r="B43" s="8" t="s">
        <v>4</v>
      </c>
      <c r="C43" s="44">
        <v>0</v>
      </c>
      <c r="E43" s="5"/>
      <c r="F43" s="32"/>
      <c r="G43" s="32"/>
    </row>
    <row r="44" spans="2:7" ht="16.5" thickBot="1">
      <c r="B44" s="7" t="s">
        <v>15</v>
      </c>
      <c r="C44" s="45">
        <v>931073</v>
      </c>
      <c r="E44" s="5"/>
      <c r="F44" s="32"/>
      <c r="G44" s="32"/>
    </row>
    <row r="45" spans="2:7" ht="16.5" thickBot="1">
      <c r="B45" s="1" t="s">
        <v>8</v>
      </c>
      <c r="C45" s="20">
        <f>SUM(C40:C44)</f>
        <v>3387145</v>
      </c>
      <c r="F45" s="32"/>
      <c r="G45" s="32"/>
    </row>
    <row r="46" spans="2:7" ht="15.75">
      <c r="B46" s="34"/>
      <c r="C46" s="29"/>
      <c r="D46" s="32"/>
      <c r="E46" s="32"/>
      <c r="F46" s="32"/>
      <c r="G46" s="32"/>
    </row>
    <row r="47" spans="2:7" ht="16.5" thickBot="1">
      <c r="B47" s="55" t="s">
        <v>24</v>
      </c>
      <c r="C47" s="55"/>
      <c r="D47" s="55"/>
      <c r="E47" s="55"/>
      <c r="F47" s="33"/>
      <c r="G47" s="32"/>
    </row>
    <row r="48" spans="2:7" ht="15.75">
      <c r="B48" s="6" t="s">
        <v>1</v>
      </c>
      <c r="C48" s="40">
        <v>43716973</v>
      </c>
      <c r="F48" s="33"/>
      <c r="G48" s="32"/>
    </row>
    <row r="49" spans="2:7" ht="15.75">
      <c r="B49" s="7" t="s">
        <v>3</v>
      </c>
      <c r="C49" s="47">
        <v>5040</v>
      </c>
      <c r="F49" s="32"/>
      <c r="G49" s="32"/>
    </row>
    <row r="50" spans="2:7" ht="16.5" thickBot="1">
      <c r="B50" s="11" t="s">
        <v>15</v>
      </c>
      <c r="C50" s="43">
        <v>136524</v>
      </c>
      <c r="F50" s="33"/>
      <c r="G50" s="32"/>
    </row>
    <row r="51" spans="2:7" ht="16.5" thickBot="1">
      <c r="B51" s="35" t="s">
        <v>8</v>
      </c>
      <c r="C51" s="36">
        <f>SUM(C48:C50)</f>
        <v>43858537</v>
      </c>
      <c r="F51" s="32"/>
      <c r="G51" s="32"/>
    </row>
    <row r="52" spans="2:7" ht="15.75">
      <c r="B52" s="34"/>
      <c r="C52" s="29"/>
      <c r="D52" s="32"/>
      <c r="E52" s="32"/>
      <c r="F52" s="32"/>
      <c r="G52" s="32"/>
    </row>
    <row r="53" spans="2:7" ht="16.5" thickBot="1">
      <c r="B53" s="55" t="s">
        <v>27</v>
      </c>
      <c r="C53" s="55"/>
      <c r="D53" s="55"/>
      <c r="E53" s="55"/>
      <c r="F53" s="33"/>
      <c r="G53" s="32"/>
    </row>
    <row r="54" spans="2:7" ht="16.5" thickBot="1">
      <c r="B54" s="26" t="s">
        <v>1</v>
      </c>
      <c r="C54" s="42">
        <v>16295429</v>
      </c>
      <c r="F54" s="33"/>
      <c r="G54" s="32"/>
    </row>
    <row r="55" spans="2:7" ht="16.5" thickBot="1">
      <c r="B55" s="11" t="s">
        <v>15</v>
      </c>
      <c r="C55" s="43">
        <v>4898076</v>
      </c>
      <c r="F55" s="33"/>
      <c r="G55" s="32"/>
    </row>
    <row r="56" spans="2:7" ht="16.5" thickBot="1">
      <c r="B56" s="1" t="s">
        <v>8</v>
      </c>
      <c r="C56" s="20">
        <f>SUM(C54:C55)</f>
        <v>21193505</v>
      </c>
      <c r="F56" s="32"/>
      <c r="G56" s="32"/>
    </row>
    <row r="57" spans="2:7" ht="15.75">
      <c r="B57" s="34"/>
      <c r="C57" s="29"/>
      <c r="D57" s="32"/>
      <c r="E57" s="32"/>
      <c r="F57" s="32"/>
      <c r="G57" s="32"/>
    </row>
    <row r="58" spans="2:7" ht="16.5" thickBot="1">
      <c r="B58" s="19" t="s">
        <v>14</v>
      </c>
      <c r="C58" s="37"/>
      <c r="D58" s="32"/>
      <c r="E58" s="32"/>
      <c r="F58" s="32"/>
      <c r="G58" s="32"/>
    </row>
    <row r="59" spans="2:7" ht="15.75">
      <c r="B59" s="6" t="s">
        <v>1</v>
      </c>
      <c r="C59" s="13">
        <f>41934+12428+16565+4687+196571+585+1531+673+765+61</f>
        <v>275800</v>
      </c>
      <c r="D59" s="32"/>
      <c r="E59" s="32"/>
      <c r="F59" s="32"/>
      <c r="G59" s="32"/>
    </row>
    <row r="60" spans="2:7" ht="15.75">
      <c r="B60" s="7" t="s">
        <v>2</v>
      </c>
      <c r="C60" s="12">
        <f>792+201+58.22+102+782+1+3+2</f>
        <v>1941.22</v>
      </c>
      <c r="D60" s="32"/>
      <c r="E60" s="32"/>
      <c r="F60" s="32"/>
      <c r="G60" s="32"/>
    </row>
    <row r="61" spans="2:7" ht="15.75">
      <c r="B61" s="7" t="s">
        <v>3</v>
      </c>
      <c r="C61" s="12">
        <f>46+754+174+176.808+75+153.859+202+3+1.452+3+8</f>
        <v>1597.119</v>
      </c>
      <c r="D61" s="32"/>
      <c r="E61" s="32"/>
      <c r="F61" s="32"/>
      <c r="G61" s="32"/>
    </row>
    <row r="62" spans="2:7" ht="15.75">
      <c r="B62" s="7" t="s">
        <v>4</v>
      </c>
      <c r="C62" s="12">
        <f>14+6.464+6+5.909+8+1.749+13.034+2</f>
        <v>57.156</v>
      </c>
      <c r="D62" s="32"/>
      <c r="E62" s="32"/>
      <c r="F62" s="32"/>
      <c r="G62" s="32"/>
    </row>
    <row r="63" spans="2:7" ht="16.5" thickBot="1">
      <c r="B63" s="7" t="s">
        <v>15</v>
      </c>
      <c r="C63" s="12">
        <f>190+5705+1293</f>
        <v>7188</v>
      </c>
      <c r="D63" s="32"/>
      <c r="E63" s="32"/>
      <c r="F63" s="32"/>
      <c r="G63" s="32"/>
    </row>
    <row r="64" spans="2:8" ht="16.5" thickBot="1">
      <c r="B64" s="1" t="s">
        <v>16</v>
      </c>
      <c r="C64" s="20">
        <f>SUM(C59:C63)</f>
        <v>286583.495</v>
      </c>
      <c r="D64" s="32"/>
      <c r="E64" s="33"/>
      <c r="F64" s="33"/>
      <c r="G64" s="33"/>
      <c r="H64" s="5"/>
    </row>
    <row r="65" spans="2:7" ht="15.75">
      <c r="B65" s="34"/>
      <c r="C65" s="29"/>
      <c r="D65" s="32"/>
      <c r="E65" s="32"/>
      <c r="F65" s="32"/>
      <c r="G65" s="32"/>
    </row>
    <row r="67" spans="1:4" ht="15.75">
      <c r="A67" s="2" t="s">
        <v>20</v>
      </c>
      <c r="D67" s="2" t="s">
        <v>21</v>
      </c>
    </row>
    <row r="69" spans="1:4" ht="15.75">
      <c r="A69" s="2" t="s">
        <v>25</v>
      </c>
      <c r="D69" s="2" t="s">
        <v>26</v>
      </c>
    </row>
  </sheetData>
  <sheetProtection/>
  <mergeCells count="6">
    <mergeCell ref="A2:E2"/>
    <mergeCell ref="B4:B5"/>
    <mergeCell ref="C4:C5"/>
    <mergeCell ref="B39:E39"/>
    <mergeCell ref="B47:E47"/>
    <mergeCell ref="B53:E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I72"/>
  <sheetViews>
    <sheetView tabSelected="1" zoomScalePageLayoutView="0" workbookViewId="0" topLeftCell="A46">
      <selection activeCell="G14" sqref="G14"/>
    </sheetView>
  </sheetViews>
  <sheetFormatPr defaultColWidth="9.140625" defaultRowHeight="12.75"/>
  <cols>
    <col min="1" max="1" width="9.140625" style="2" customWidth="1"/>
    <col min="2" max="2" width="55.00390625" style="2" customWidth="1"/>
    <col min="3" max="3" width="20.28125" style="10" customWidth="1"/>
    <col min="4" max="4" width="9.140625" style="2" customWidth="1"/>
    <col min="5" max="5" width="12.421875" style="2" bestFit="1" customWidth="1"/>
    <col min="6" max="6" width="14.8515625" style="2" hidden="1" customWidth="1"/>
    <col min="7" max="7" width="14.28125" style="2" bestFit="1" customWidth="1"/>
    <col min="8" max="8" width="14.57421875" style="2" customWidth="1"/>
    <col min="9" max="9" width="18.8515625" style="2" customWidth="1"/>
    <col min="10" max="16384" width="9.140625" style="2" customWidth="1"/>
  </cols>
  <sheetData>
    <row r="2" spans="1:5" ht="15.75">
      <c r="A2" s="50" t="s">
        <v>19</v>
      </c>
      <c r="B2" s="50"/>
      <c r="C2" s="50"/>
      <c r="D2" s="50"/>
      <c r="E2" s="50"/>
    </row>
    <row r="3" spans="2:4" ht="16.5" thickBot="1">
      <c r="B3" s="3"/>
      <c r="C3" s="21"/>
      <c r="D3" s="4"/>
    </row>
    <row r="4" spans="2:3" ht="12.75" customHeight="1">
      <c r="B4" s="51" t="s">
        <v>6</v>
      </c>
      <c r="C4" s="53" t="s">
        <v>7</v>
      </c>
    </row>
    <row r="5" spans="2:3" ht="16.5" thickBot="1">
      <c r="B5" s="52"/>
      <c r="C5" s="54"/>
    </row>
    <row r="6" spans="2:7" ht="15.75">
      <c r="B6" s="18" t="s">
        <v>30</v>
      </c>
      <c r="C6" s="22"/>
      <c r="D6" s="32"/>
      <c r="E6" s="32"/>
      <c r="F6" s="32"/>
      <c r="G6" s="32"/>
    </row>
    <row r="7" spans="2:7" ht="16.5" thickBot="1">
      <c r="B7" s="18" t="s">
        <v>0</v>
      </c>
      <c r="C7" s="23"/>
      <c r="D7" s="32"/>
      <c r="E7" s="32"/>
      <c r="F7" s="32"/>
      <c r="G7" s="32"/>
    </row>
    <row r="8" spans="2:7" ht="15.75">
      <c r="B8" s="6" t="s">
        <v>1</v>
      </c>
      <c r="C8" s="40">
        <f>C17+C24+C32+C42+C50+C56</f>
        <v>209596000</v>
      </c>
      <c r="D8" s="32"/>
      <c r="E8" s="25"/>
      <c r="F8" s="33"/>
      <c r="G8" s="32"/>
    </row>
    <row r="9" spans="2:7" ht="15.75">
      <c r="B9" s="7" t="s">
        <v>2</v>
      </c>
      <c r="C9" s="60">
        <f>C18+C25+C33+C43+C39</f>
        <v>1623085</v>
      </c>
      <c r="D9" s="32"/>
      <c r="E9" s="32"/>
      <c r="F9" s="32"/>
      <c r="G9" s="33"/>
    </row>
    <row r="10" spans="2:7" ht="15.75">
      <c r="B10" s="7" t="s">
        <v>3</v>
      </c>
      <c r="C10" s="60">
        <f>C19+C26+C34+C38+C51+C44</f>
        <v>3598546</v>
      </c>
      <c r="D10" s="32"/>
      <c r="E10" s="32"/>
      <c r="F10" s="33"/>
      <c r="G10" s="32"/>
    </row>
    <row r="11" spans="2:7" ht="15.75">
      <c r="B11" s="7" t="s">
        <v>4</v>
      </c>
      <c r="C11" s="60">
        <f>C20+C27+C35+C45</f>
        <v>264123</v>
      </c>
      <c r="D11" s="32"/>
      <c r="E11" s="32"/>
      <c r="F11" s="32"/>
      <c r="G11" s="33"/>
    </row>
    <row r="12" spans="2:7" ht="15.75">
      <c r="B12" s="7" t="s">
        <v>9</v>
      </c>
      <c r="C12" s="60">
        <f>C28+C52+C46+C57</f>
        <v>1008268</v>
      </c>
      <c r="D12" s="32"/>
      <c r="E12" s="32"/>
      <c r="F12" s="32"/>
      <c r="G12" s="32"/>
    </row>
    <row r="13" spans="2:7" ht="16.5" thickBot="1">
      <c r="B13" s="57" t="s">
        <v>31</v>
      </c>
      <c r="C13" s="61">
        <f>C29</f>
        <v>5869</v>
      </c>
      <c r="D13" s="32"/>
      <c r="E13" s="32"/>
      <c r="F13" s="32"/>
      <c r="G13" s="32"/>
    </row>
    <row r="14" spans="2:9" ht="16.5" thickBot="1">
      <c r="B14" s="1" t="s">
        <v>8</v>
      </c>
      <c r="C14" s="20">
        <f>SUM(C8:C13)</f>
        <v>216095891</v>
      </c>
      <c r="D14" s="32"/>
      <c r="E14" s="33"/>
      <c r="F14" s="33"/>
      <c r="G14" s="33"/>
      <c r="H14" s="5"/>
      <c r="I14" s="5"/>
    </row>
    <row r="15" spans="2:7" ht="15.75">
      <c r="B15" s="18" t="s">
        <v>5</v>
      </c>
      <c r="C15" s="22"/>
      <c r="D15" s="32"/>
      <c r="E15" s="32"/>
      <c r="F15" s="33">
        <v>141597290</v>
      </c>
      <c r="G15" s="32"/>
    </row>
    <row r="16" spans="2:7" ht="16.5" thickBot="1">
      <c r="B16" s="18" t="s">
        <v>18</v>
      </c>
      <c r="D16" s="32"/>
      <c r="E16" s="32"/>
      <c r="F16" s="33"/>
      <c r="G16" s="32"/>
    </row>
    <row r="17" spans="2:7" ht="15.75">
      <c r="B17" s="6" t="s">
        <v>1</v>
      </c>
      <c r="C17" s="48">
        <v>137544391</v>
      </c>
      <c r="D17" s="32"/>
      <c r="E17" s="32"/>
      <c r="F17" s="33"/>
      <c r="G17" s="32"/>
    </row>
    <row r="18" spans="2:7" ht="15.75">
      <c r="B18" s="7" t="s">
        <v>2</v>
      </c>
      <c r="C18" s="49">
        <v>555863</v>
      </c>
      <c r="D18" s="32"/>
      <c r="E18" s="32"/>
      <c r="F18" s="33"/>
      <c r="G18" s="32"/>
    </row>
    <row r="19" spans="2:7" ht="15.75">
      <c r="B19" s="7" t="s">
        <v>3</v>
      </c>
      <c r="C19" s="49">
        <v>0</v>
      </c>
      <c r="D19" s="32"/>
      <c r="E19" s="32"/>
      <c r="F19" s="33"/>
      <c r="G19" s="32"/>
    </row>
    <row r="20" spans="2:7" ht="15.75">
      <c r="B20" s="7" t="s">
        <v>4</v>
      </c>
      <c r="C20" s="49">
        <v>0</v>
      </c>
      <c r="D20" s="32"/>
      <c r="E20" s="32"/>
      <c r="F20" s="33"/>
      <c r="G20" s="32"/>
    </row>
    <row r="21" spans="2:7" ht="16.5" thickBot="1">
      <c r="B21" s="7" t="s">
        <v>10</v>
      </c>
      <c r="C21" s="49">
        <v>0</v>
      </c>
      <c r="D21" s="32"/>
      <c r="E21" s="32"/>
      <c r="F21" s="33"/>
      <c r="G21" s="32"/>
    </row>
    <row r="22" spans="2:7" ht="16.5" thickBot="1">
      <c r="B22" s="1" t="s">
        <v>8</v>
      </c>
      <c r="C22" s="20">
        <f>SUM(C17:C21)</f>
        <v>138100254</v>
      </c>
      <c r="D22" s="32"/>
      <c r="E22" s="32"/>
      <c r="F22" s="33"/>
      <c r="G22" s="32"/>
    </row>
    <row r="23" spans="2:7" ht="16.5" thickBot="1">
      <c r="B23" s="18" t="s">
        <v>22</v>
      </c>
      <c r="D23" s="32"/>
      <c r="E23" s="32"/>
      <c r="F23" s="32"/>
      <c r="G23" s="32"/>
    </row>
    <row r="24" spans="2:7" ht="15.75">
      <c r="B24" s="6" t="s">
        <v>1</v>
      </c>
      <c r="C24" s="48">
        <v>1419290</v>
      </c>
      <c r="D24" s="32"/>
      <c r="E24" s="33"/>
      <c r="F24" s="33"/>
      <c r="G24" s="32"/>
    </row>
    <row r="25" spans="2:7" ht="15.75">
      <c r="B25" s="7" t="s">
        <v>2</v>
      </c>
      <c r="C25" s="49">
        <f>147133-C39</f>
        <v>33852</v>
      </c>
      <c r="D25" s="32"/>
      <c r="E25" s="33"/>
      <c r="F25" s="38"/>
      <c r="G25" s="32"/>
    </row>
    <row r="26" spans="2:7" ht="15.75">
      <c r="B26" s="7" t="s">
        <v>3</v>
      </c>
      <c r="C26" s="49">
        <f>2150134-C38</f>
        <v>2131574</v>
      </c>
      <c r="D26" s="32"/>
      <c r="E26" s="33"/>
      <c r="F26" s="33"/>
      <c r="G26" s="32"/>
    </row>
    <row r="27" spans="2:7" ht="15.75">
      <c r="B27" s="7" t="s">
        <v>4</v>
      </c>
      <c r="C27" s="49">
        <v>144387</v>
      </c>
      <c r="D27" s="32"/>
      <c r="E27" s="33"/>
      <c r="F27" s="32"/>
      <c r="G27" s="32"/>
    </row>
    <row r="28" spans="2:7" ht="15.75">
      <c r="B28" s="7" t="s">
        <v>15</v>
      </c>
      <c r="C28" s="45">
        <v>0</v>
      </c>
      <c r="D28" s="32"/>
      <c r="E28" s="33"/>
      <c r="F28" s="32"/>
      <c r="G28" s="32"/>
    </row>
    <row r="29" spans="2:7" ht="16.5" thickBot="1">
      <c r="B29" s="57" t="s">
        <v>31</v>
      </c>
      <c r="C29" s="59">
        <v>5869</v>
      </c>
      <c r="D29" s="32"/>
      <c r="E29" s="33"/>
      <c r="F29" s="32"/>
      <c r="G29" s="32"/>
    </row>
    <row r="30" spans="2:7" ht="16.5" thickBot="1">
      <c r="B30" s="1" t="s">
        <v>8</v>
      </c>
      <c r="C30" s="20">
        <f>SUM(C24:C29)</f>
        <v>3734972</v>
      </c>
      <c r="D30" s="32"/>
      <c r="E30" s="33"/>
      <c r="F30" s="33"/>
      <c r="G30" s="32"/>
    </row>
    <row r="31" spans="2:7" ht="16.5" thickBot="1">
      <c r="B31" s="18" t="s">
        <v>11</v>
      </c>
      <c r="C31" s="39"/>
      <c r="D31" s="32"/>
      <c r="E31" s="32"/>
      <c r="F31" s="33"/>
      <c r="G31" s="32"/>
    </row>
    <row r="32" spans="2:7" ht="15.75">
      <c r="B32" s="6" t="s">
        <v>12</v>
      </c>
      <c r="C32" s="46">
        <v>0</v>
      </c>
      <c r="D32" s="32"/>
      <c r="E32" s="32"/>
      <c r="F32" s="33"/>
      <c r="G32" s="32"/>
    </row>
    <row r="33" spans="2:7" ht="15.75">
      <c r="B33" s="7" t="s">
        <v>2</v>
      </c>
      <c r="C33" s="47">
        <v>72701</v>
      </c>
      <c r="D33" s="32"/>
      <c r="E33" s="32"/>
      <c r="F33" s="32"/>
      <c r="G33" s="32"/>
    </row>
    <row r="34" spans="2:7" ht="15.75">
      <c r="B34" s="7" t="s">
        <v>3</v>
      </c>
      <c r="C34" s="47">
        <v>1444382</v>
      </c>
      <c r="D34" s="32"/>
      <c r="E34" s="32"/>
      <c r="F34" s="32"/>
      <c r="G34" s="32"/>
    </row>
    <row r="35" spans="2:7" ht="16.5" thickBot="1">
      <c r="B35" s="7" t="s">
        <v>4</v>
      </c>
      <c r="C35" s="47">
        <v>119736</v>
      </c>
      <c r="D35" s="32"/>
      <c r="E35" s="32"/>
      <c r="F35" s="32"/>
      <c r="G35" s="32"/>
    </row>
    <row r="36" spans="2:7" ht="16.5" thickBot="1">
      <c r="B36" s="1" t="s">
        <v>8</v>
      </c>
      <c r="C36" s="20">
        <f>SUM(C32:C35)</f>
        <v>1636819</v>
      </c>
      <c r="D36" s="32"/>
      <c r="E36" s="32"/>
      <c r="F36" s="33"/>
      <c r="G36" s="32"/>
    </row>
    <row r="37" spans="2:7" ht="16.5" thickBot="1">
      <c r="B37" s="18" t="s">
        <v>13</v>
      </c>
      <c r="C37" s="39"/>
      <c r="D37" s="32"/>
      <c r="E37" s="32"/>
      <c r="F37" s="33"/>
      <c r="G37" s="32"/>
    </row>
    <row r="38" spans="2:7" ht="16.5" thickBot="1">
      <c r="B38" s="6" t="s">
        <v>3</v>
      </c>
      <c r="C38" s="40">
        <v>18560</v>
      </c>
      <c r="D38" s="32"/>
      <c r="E38" s="32"/>
      <c r="F38" s="33"/>
      <c r="G38" s="32"/>
    </row>
    <row r="39" spans="2:7" ht="16.5" thickBot="1">
      <c r="B39" s="30" t="s">
        <v>2</v>
      </c>
      <c r="C39" s="41">
        <v>113281</v>
      </c>
      <c r="D39" s="32"/>
      <c r="E39" s="32"/>
      <c r="F39" s="33"/>
      <c r="G39" s="32"/>
    </row>
    <row r="40" spans="2:7" ht="16.5" thickBot="1">
      <c r="B40" s="1" t="s">
        <v>8</v>
      </c>
      <c r="C40" s="56">
        <f>SUM(C38:C39)</f>
        <v>131841</v>
      </c>
      <c r="D40" s="32"/>
      <c r="E40" s="32"/>
      <c r="F40" s="33"/>
      <c r="G40" s="32"/>
    </row>
    <row r="41" spans="2:7" ht="16.5" thickBot="1">
      <c r="B41" s="55" t="s">
        <v>23</v>
      </c>
      <c r="C41" s="55"/>
      <c r="D41" s="55"/>
      <c r="E41" s="55"/>
      <c r="F41" s="33"/>
      <c r="G41" s="32"/>
    </row>
    <row r="42" spans="2:7" ht="16.5" thickBot="1">
      <c r="B42" s="26" t="s">
        <v>1</v>
      </c>
      <c r="C42" s="42">
        <v>1385240</v>
      </c>
      <c r="E42" s="5"/>
      <c r="F42" s="32"/>
      <c r="G42" s="32"/>
    </row>
    <row r="43" spans="2:7" ht="16.5" thickBot="1">
      <c r="B43" s="11" t="s">
        <v>2</v>
      </c>
      <c r="C43" s="43">
        <v>847388</v>
      </c>
      <c r="E43" s="5"/>
      <c r="F43" s="32"/>
      <c r="G43" s="32"/>
    </row>
    <row r="44" spans="2:7" ht="16.5" thickBot="1">
      <c r="B44" s="11" t="s">
        <v>3</v>
      </c>
      <c r="C44" s="44">
        <v>0</v>
      </c>
      <c r="E44" s="5"/>
      <c r="F44" s="32"/>
      <c r="G44" s="32"/>
    </row>
    <row r="45" spans="2:7" ht="15.75">
      <c r="B45" s="8" t="s">
        <v>4</v>
      </c>
      <c r="C45" s="44">
        <v>0</v>
      </c>
      <c r="E45" s="5"/>
      <c r="F45" s="32"/>
      <c r="G45" s="32"/>
    </row>
    <row r="46" spans="2:7" ht="16.5" thickBot="1">
      <c r="B46" s="7" t="s">
        <v>15</v>
      </c>
      <c r="C46" s="45">
        <v>877990</v>
      </c>
      <c r="E46" s="5"/>
      <c r="F46" s="32"/>
      <c r="G46" s="32"/>
    </row>
    <row r="47" spans="2:7" ht="16.5" thickBot="1">
      <c r="B47" s="1" t="s">
        <v>8</v>
      </c>
      <c r="C47" s="20">
        <f>SUM(C42:C46)</f>
        <v>3110618</v>
      </c>
      <c r="F47" s="32"/>
      <c r="G47" s="32"/>
    </row>
    <row r="48" spans="2:7" ht="15.75">
      <c r="B48" s="34"/>
      <c r="C48" s="29"/>
      <c r="D48" s="32"/>
      <c r="E48" s="32"/>
      <c r="F48" s="32"/>
      <c r="G48" s="32"/>
    </row>
    <row r="49" spans="2:7" ht="16.5" thickBot="1">
      <c r="B49" s="55" t="s">
        <v>24</v>
      </c>
      <c r="C49" s="55"/>
      <c r="D49" s="55"/>
      <c r="E49" s="55"/>
      <c r="F49" s="33"/>
      <c r="G49" s="32"/>
    </row>
    <row r="50" spans="2:7" ht="15.75">
      <c r="B50" s="6" t="s">
        <v>1</v>
      </c>
      <c r="C50" s="40">
        <v>47687239</v>
      </c>
      <c r="F50" s="33"/>
      <c r="G50" s="32"/>
    </row>
    <row r="51" spans="2:7" ht="15.75">
      <c r="B51" s="7" t="s">
        <v>3</v>
      </c>
      <c r="C51" s="47">
        <v>4030</v>
      </c>
      <c r="F51" s="32"/>
      <c r="G51" s="32"/>
    </row>
    <row r="52" spans="2:7" ht="16.5" thickBot="1">
      <c r="B52" s="11" t="s">
        <v>15</v>
      </c>
      <c r="C52" s="43">
        <v>130278</v>
      </c>
      <c r="F52" s="33"/>
      <c r="G52" s="32"/>
    </row>
    <row r="53" spans="2:7" ht="16.5" thickBot="1">
      <c r="B53" s="35" t="s">
        <v>8</v>
      </c>
      <c r="C53" s="36">
        <f>SUM(C50:C52)</f>
        <v>47821547</v>
      </c>
      <c r="F53" s="32"/>
      <c r="G53" s="32"/>
    </row>
    <row r="54" spans="2:7" ht="15.75">
      <c r="B54" s="34"/>
      <c r="C54" s="29"/>
      <c r="D54" s="32"/>
      <c r="E54" s="32"/>
      <c r="F54" s="32"/>
      <c r="G54" s="32"/>
    </row>
    <row r="55" spans="2:7" ht="16.5" thickBot="1">
      <c r="B55" s="55" t="s">
        <v>27</v>
      </c>
      <c r="C55" s="55"/>
      <c r="D55" s="55"/>
      <c r="E55" s="55"/>
      <c r="F55" s="33"/>
      <c r="G55" s="32"/>
    </row>
    <row r="56" spans="2:7" ht="16.5" thickBot="1">
      <c r="B56" s="26" t="s">
        <v>1</v>
      </c>
      <c r="C56" s="42">
        <v>21559840</v>
      </c>
      <c r="F56" s="33"/>
      <c r="G56" s="32"/>
    </row>
    <row r="57" spans="2:7" ht="16.5" thickBot="1">
      <c r="B57" s="11" t="s">
        <v>15</v>
      </c>
      <c r="C57" s="43">
        <v>0</v>
      </c>
      <c r="F57" s="33"/>
      <c r="G57" s="32"/>
    </row>
    <row r="58" spans="2:7" ht="16.5" thickBot="1">
      <c r="B58" s="1" t="s">
        <v>8</v>
      </c>
      <c r="C58" s="20">
        <f>SUM(C56:C57)</f>
        <v>21559840</v>
      </c>
      <c r="F58" s="32"/>
      <c r="G58" s="32"/>
    </row>
    <row r="59" spans="2:7" ht="15.75">
      <c r="B59" s="34"/>
      <c r="C59" s="29"/>
      <c r="D59" s="32"/>
      <c r="E59" s="32"/>
      <c r="F59" s="32"/>
      <c r="G59" s="32"/>
    </row>
    <row r="60" spans="2:7" ht="16.5" thickBot="1">
      <c r="B60" s="19" t="s">
        <v>14</v>
      </c>
      <c r="C60" s="37"/>
      <c r="D60" s="32"/>
      <c r="E60" s="32"/>
      <c r="F60" s="32"/>
      <c r="G60" s="32"/>
    </row>
    <row r="61" spans="2:7" ht="15.75">
      <c r="B61" s="6" t="s">
        <v>1</v>
      </c>
      <c r="C61" s="13">
        <f>191832+23820+5192+15653+48586+602+528+711+60+1497</f>
        <v>288481</v>
      </c>
      <c r="D61" s="32"/>
      <c r="E61" s="32"/>
      <c r="F61" s="32"/>
      <c r="G61" s="32"/>
    </row>
    <row r="62" spans="2:7" ht="15.75">
      <c r="B62" s="7" t="s">
        <v>2</v>
      </c>
      <c r="C62" s="12">
        <f>778+170+98+731+2+3+44.763</f>
        <v>1826.763</v>
      </c>
      <c r="D62" s="32"/>
      <c r="E62" s="32"/>
      <c r="F62" s="32"/>
      <c r="G62" s="32"/>
    </row>
    <row r="63" spans="2:7" ht="15.75">
      <c r="B63" s="7" t="s">
        <v>3</v>
      </c>
      <c r="C63" s="12">
        <f>51+735+139+148.66+182+3+1.503+8+163.896+73</f>
        <v>1505.059</v>
      </c>
      <c r="D63" s="32"/>
      <c r="E63" s="32"/>
      <c r="F63" s="32"/>
      <c r="G63" s="32"/>
    </row>
    <row r="64" spans="2:7" ht="15.75">
      <c r="B64" s="7" t="s">
        <v>4</v>
      </c>
      <c r="C64" s="12">
        <f>1.728+6.086+8+12.568+2+25</f>
        <v>55.382</v>
      </c>
      <c r="D64" s="32"/>
      <c r="E64" s="32"/>
      <c r="F64" s="32"/>
      <c r="G64" s="32"/>
    </row>
    <row r="65" spans="2:7" ht="15.75">
      <c r="B65" s="7" t="s">
        <v>15</v>
      </c>
      <c r="C65" s="12">
        <f>173+1260</f>
        <v>1433</v>
      </c>
      <c r="D65" s="32"/>
      <c r="E65" s="32"/>
      <c r="F65" s="32"/>
      <c r="G65" s="32"/>
    </row>
    <row r="66" spans="2:7" ht="16.5" thickBot="1">
      <c r="B66" s="57" t="s">
        <v>31</v>
      </c>
      <c r="C66" s="58">
        <f>7</f>
        <v>7</v>
      </c>
      <c r="D66" s="32"/>
      <c r="E66" s="32"/>
      <c r="F66" s="32"/>
      <c r="G66" s="32"/>
    </row>
    <row r="67" spans="2:8" ht="16.5" thickBot="1">
      <c r="B67" s="1" t="s">
        <v>16</v>
      </c>
      <c r="C67" s="20">
        <f>SUM(C61:C66)</f>
        <v>293308.20399999997</v>
      </c>
      <c r="D67" s="32"/>
      <c r="E67" s="33"/>
      <c r="F67" s="33"/>
      <c r="G67" s="33"/>
      <c r="H67" s="5"/>
    </row>
    <row r="68" spans="2:7" ht="15.75">
      <c r="B68" s="34"/>
      <c r="C68" s="29"/>
      <c r="D68" s="32"/>
      <c r="E68" s="32"/>
      <c r="F68" s="32"/>
      <c r="G68" s="32"/>
    </row>
    <row r="70" spans="1:4" ht="15.75">
      <c r="A70" s="2" t="s">
        <v>20</v>
      </c>
      <c r="D70" s="2" t="s">
        <v>21</v>
      </c>
    </row>
    <row r="72" spans="1:4" ht="15.75">
      <c r="A72" s="2" t="s">
        <v>25</v>
      </c>
      <c r="D72" s="2" t="s">
        <v>26</v>
      </c>
    </row>
  </sheetData>
  <sheetProtection/>
  <mergeCells count="6">
    <mergeCell ref="A2:E2"/>
    <mergeCell ref="B4:B5"/>
    <mergeCell ref="C4:C5"/>
    <mergeCell ref="B41:E41"/>
    <mergeCell ref="B49:E49"/>
    <mergeCell ref="B55:E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EASKCENTR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Ларионова Елена</dc:creator>
  <cp:keywords/>
  <dc:description/>
  <cp:lastModifiedBy>Хлыстова Анна Сергеевна</cp:lastModifiedBy>
  <cp:lastPrinted>2016-09-14T09:56:00Z</cp:lastPrinted>
  <dcterms:created xsi:type="dcterms:W3CDTF">2011-05-20T10:40:08Z</dcterms:created>
  <dcterms:modified xsi:type="dcterms:W3CDTF">2022-05-26T08:09:28Z</dcterms:modified>
  <cp:category/>
  <cp:version/>
  <cp:contentType/>
  <cp:contentStatus/>
</cp:coreProperties>
</file>